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4921" windowWidth="19080" windowHeight="11040" activeTab="8"/>
  </bookViews>
  <sheets>
    <sheet name="zał.nr 1 dochody " sheetId="1" r:id="rId1"/>
    <sheet name="zał.nr 2 wydatki" sheetId="2" r:id="rId2"/>
    <sheet name="zał.3.inwest." sheetId="3" r:id="rId3"/>
    <sheet name="zał.nr 4 projekty" sheetId="4" r:id="rId4"/>
    <sheet name="zał.nr 5 deficyt" sheetId="5" r:id="rId5"/>
    <sheet name="zał. nr 6 adm.rządowa" sheetId="6" r:id="rId6"/>
    <sheet name="zał nr 7 zad.wspólne" sheetId="7" r:id="rId7"/>
    <sheet name="zał.nr 10 doch.własne" sheetId="8" r:id="rId8"/>
    <sheet name="zał.nr 8 dot.podmiotowe" sheetId="9" r:id="rId9"/>
    <sheet name="zał.nr 9 dot.celowe" sheetId="10" r:id="rId10"/>
    <sheet name="zał.nr 11 GFOSiGW" sheetId="11" r:id="rId11"/>
  </sheets>
  <definedNames>
    <definedName name="_xlnm.Print_Area" localSheetId="5">'zał. nr 6 adm.rządowa'!$A$1:$F$90</definedName>
    <definedName name="_xlnm.Print_Area" localSheetId="2">'zał.3.inwest.'!$A$1:$P$51</definedName>
    <definedName name="_xlnm.Print_Area" localSheetId="0">'zał.nr 1 dochody '!$A$1:$F$130</definedName>
    <definedName name="_xlnm.Print_Area" localSheetId="7">'zał.nr 10 doch.własne'!$A$1:$H$27</definedName>
    <definedName name="_xlnm.Print_Area" localSheetId="1">'zał.nr 2 wydatki'!$A$1:$D$597</definedName>
    <definedName name="_xlnm.Print_Area" localSheetId="3">'zał.nr 4 projekty'!$A$1:$K$18</definedName>
    <definedName name="_xlnm.Print_Area" localSheetId="4">'zał.nr 5 deficyt'!$A$1:$D$27</definedName>
    <definedName name="_xlnm.Print_Area" localSheetId="8">'zał.nr 8 dot.podmiotowe'!$A$1:$F$16</definedName>
    <definedName name="_xlnm.Print_Area" localSheetId="9">'zał.nr 9 dot.celowe'!$A$1:$E$27</definedName>
  </definedNames>
  <calcPr fullCalcOnLoad="1"/>
</workbook>
</file>

<file path=xl/sharedStrings.xml><?xml version="1.0" encoding="utf-8"?>
<sst xmlns="http://schemas.openxmlformats.org/spreadsheetml/2006/main" count="2315" uniqueCount="888">
  <si>
    <t>zakup materiałów ( kostka,impregnat, narzedzia, itp..)</t>
  </si>
  <si>
    <t>Środowiskowy Dom Samopomocy</t>
  </si>
  <si>
    <t>dotacja celowa na zadania bieżące</t>
  </si>
  <si>
    <t>Zakład Gospodarki Mieszkaniowej</t>
  </si>
  <si>
    <t>Odbudowa drenażu odwodniającego budynku ul. Kolejowa 22,24,26,28</t>
  </si>
  <si>
    <t>monitoring miasta</t>
  </si>
  <si>
    <t>Monitoring miasta</t>
  </si>
  <si>
    <t>Budowa kanalizacji deszczowej odprowadzającej nadmiar wody do jeziora ze stawów przy ul. Orzeszkowej (projekt)</t>
  </si>
  <si>
    <t>Sieć wodociagowa Jaśki-Dobki-Rosochackie.Kanalizacja Jaśki-Dobki(projekt)</t>
  </si>
  <si>
    <t>Załącznik Nr 3 do Uchwały Nr IV/</t>
  </si>
  <si>
    <t>(od 9 do13)</t>
  </si>
  <si>
    <t>Wojew.</t>
  </si>
  <si>
    <t>Załącznik Nr 1 do Uchwały Nr IV/    /06</t>
  </si>
  <si>
    <t xml:space="preserve">Załącznik Nr 2 do Uchwały Nr IV/    </t>
  </si>
  <si>
    <t>wodociag Jaśki, Dobki, Rosochackie; kanalizacja Jaśki-Dobki</t>
  </si>
  <si>
    <r>
      <t xml:space="preserve"> wodociąg Dworek M.,Pieńki,Dabrowskie,Babki Ol., Możne, Raczki Wielkie; </t>
    </r>
    <r>
      <rPr>
        <u val="single"/>
        <sz val="9"/>
        <rFont val="Arial"/>
        <family val="2"/>
      </rPr>
      <t>Imionki-Lipkowo(projekt</t>
    </r>
    <r>
      <rPr>
        <sz val="9"/>
        <rFont val="Arial"/>
        <family val="2"/>
      </rPr>
      <t>)</t>
    </r>
  </si>
  <si>
    <t>dotacja - udział w kosztach dożynek 2006 Gm.Wieliczki</t>
  </si>
  <si>
    <t>zagospodarowanie terenu targowicy(projekt)</t>
  </si>
  <si>
    <t>Modernizacja drogi od ul. Leśnej do cmentarza(projekt)</t>
  </si>
  <si>
    <t>budowa ścieżki spacerowej w parku przy ul. Gołdapskiej(projekt)</t>
  </si>
  <si>
    <t>budowa ścieżki pieszo-rowerowej na terenie dawnego zajazdu w Sedrankach (projekt)</t>
  </si>
  <si>
    <t>budowa budynku socjalnego w Gąskach</t>
  </si>
  <si>
    <t>budowa centrum ratownictwa wodnego OSP Gąski(projekt)</t>
  </si>
  <si>
    <t>centrum sportowo-rekreacyjno-kulturalne(projekt na halę widowiskowo sportową z pływalnią)</t>
  </si>
  <si>
    <t>przebudowa drenażu odwodniajacego budynki ul. Kolejowa 20,22,24,26 28</t>
  </si>
  <si>
    <t>Razem wydatki i rozchody w  2007r.</t>
  </si>
  <si>
    <t>2006-2009</t>
  </si>
  <si>
    <t>2004-2009</t>
  </si>
  <si>
    <t>2007-2013</t>
  </si>
  <si>
    <t>Załącznik Nr 4 do Uchwały Nr IV/</t>
  </si>
  <si>
    <t>Załącznik Nr 5 do Uchwały Nr IV/</t>
  </si>
  <si>
    <t>z dnia 29 grudnia 2006 roku</t>
  </si>
  <si>
    <t>Załącznik Nr 6 do Uchwały Nr IV/</t>
  </si>
  <si>
    <t>Załącznik Nr 7 do uchwały Nr IV/</t>
  </si>
  <si>
    <t>do uchwały Nr IV/</t>
  </si>
  <si>
    <t>z dnia  29 grudnia 2006r.</t>
  </si>
  <si>
    <t>Załącznik Nr 8 do uchwały Nr IV/</t>
  </si>
  <si>
    <t>Załącznik Nr 9 do uchwały Nr IV/</t>
  </si>
  <si>
    <t>Załącznik Nr 11do Uchwały Nr IV/</t>
  </si>
  <si>
    <t>Budowa ogrodzenia cmentarza od strony byłego RZGS</t>
  </si>
  <si>
    <t>Zakup sprzętu komputerowego, kopiarki cyfrowej, wyposażenia</t>
  </si>
  <si>
    <t>Budowa ulicy z infrastrukturą na osiedlu Siejnik</t>
  </si>
  <si>
    <t>Przebudowa budynku w parku miejskim i placu przy Placu Wolności</t>
  </si>
  <si>
    <t>Ścieżka pieszo-rowerowa na terenie dawnego zajazdu w Sedrankach(projekt)</t>
  </si>
  <si>
    <t>Ścieżka spacerowa w parku miejskim przy ul. Gołdapskiej(projekt)</t>
  </si>
  <si>
    <t>Centrum sportowo-rekreacyjno-kulturalne-Hala widowiskowo-sportowa</t>
  </si>
  <si>
    <t>Uzbrojenie terenu w infrastrukturę techniczną w obrębie Jaśki(Tumiel)</t>
  </si>
  <si>
    <t>Budowa kompleksów sportowych na terenach wiejskich</t>
  </si>
  <si>
    <t>01036</t>
  </si>
  <si>
    <t>Rozwój obszarów wiejskich-budowa kompleksów sportowych</t>
  </si>
  <si>
    <t>Przebudowa budynku przedszkola na centrum integracji kulturalnej w Olecku przy ul. Kopernika 6(projekt)</t>
  </si>
  <si>
    <t>z dnia 29 grudnia 2006r.</t>
  </si>
  <si>
    <t>Restrukturyzacja i modernizacja sektora żywnościowego oraz rozwój obszarów wiejskich</t>
  </si>
  <si>
    <t>modernizacja drogi od ul.Leśnej do cmentarza(projekt)</t>
  </si>
  <si>
    <t>montaż platformy dźwigowej w ZS Olecko</t>
  </si>
  <si>
    <t>uzbrojenie terenu w infrastrukturę techniczną w obrębie Jaśki</t>
  </si>
  <si>
    <t>przebudowa budynku w parku miejskim i placu przy Placu Wolności</t>
  </si>
  <si>
    <t>Budowa ul.Tunelowej z parkingiem</t>
  </si>
  <si>
    <t>Dotacje celowe na zadania własne gminy realizowane przez podmioty należące i nienależące do sektora finansów publicznych w 2007 roku.</t>
  </si>
  <si>
    <t>Sieć wodociagowa Kukowo, Zajdy, Zabielno (projekt)</t>
  </si>
  <si>
    <t>Sieć wodociagowa Kijewo, Babki Gąseckie,Świdry, Gąski (projekt)</t>
  </si>
  <si>
    <t>Sieć wodociagowa Doliwy (projekt)</t>
  </si>
  <si>
    <t>Zagospodarowanie terenu targowicy miejskiej(projekt)</t>
  </si>
  <si>
    <t>Budowa budynku socjalnego w Gąskach</t>
  </si>
  <si>
    <t>Budowa centrum ratownictwa wodnego przy OSP w Gąskach(projekt)</t>
  </si>
  <si>
    <r>
      <t>Budowa sieci wodociągowej Olecko-Możne Dworek M.-Pieńki- Babki Oleckie-Dąbrowskie-Możne-Raczki Wielkie;</t>
    </r>
    <r>
      <rPr>
        <u val="single"/>
        <sz val="8"/>
        <rFont val="Arial"/>
        <family val="2"/>
      </rPr>
      <t>Imionki-Lipkowo(projekt)</t>
    </r>
    <r>
      <rPr>
        <sz val="8"/>
        <rFont val="Arial"/>
        <family val="2"/>
      </rPr>
      <t>. Kanalizacja sanitarna Olecko-Możne.</t>
    </r>
  </si>
  <si>
    <t>celowych</t>
  </si>
  <si>
    <t xml:space="preserve">WYDATKI  NA  PROGRAMY I PROJEKTY REALIZOWANE ZE ŚRODKÓW POCHODZĄCYCH Z PROGRAMÓW PRZEDAKCESYJNYCH, Z FUNDUSZY STRUKTURALNYCH I INNYCH ŚRODKÓW </t>
  </si>
  <si>
    <t>NIEPODLEGAJĄCYCH ZWROTOWI.</t>
  </si>
  <si>
    <t xml:space="preserve">wpływy z opłat </t>
  </si>
  <si>
    <t>Nazwa  zadania</t>
  </si>
  <si>
    <t>Dochody</t>
  </si>
  <si>
    <t>Świadczenie usług publicznych drogą elektroniczną</t>
  </si>
  <si>
    <t>Rehabilitacja zawodowa i społeczna osób niepełnosprawnych- WTZ</t>
  </si>
  <si>
    <t xml:space="preserve">Miejsko-Powiatowa Biblioteka Publiczna </t>
  </si>
  <si>
    <t xml:space="preserve">Plan dochodów i wydatków rachunków dochodów własnych na 2007 rok. </t>
  </si>
  <si>
    <t>pieniężnych</t>
  </si>
  <si>
    <t>na początku</t>
  </si>
  <si>
    <t>Stan środków</t>
  </si>
  <si>
    <t>Społeczna Szkoła Podstawowa</t>
  </si>
  <si>
    <t>Społeczne Gimnazjum</t>
  </si>
  <si>
    <t>Dotacje podmiotowe w 2007 roku</t>
  </si>
  <si>
    <t>Regionalny Ośrodek Kultury "Mazury Garbate"</t>
  </si>
  <si>
    <t>Dochody i wydatki związane z realizacją zadań wspólnych realizowanych na podstawie porozumień (umów) między jednostkami samorządu terytorialnego w 2007r.</t>
  </si>
  <si>
    <t>Izby Rolnicze</t>
  </si>
  <si>
    <t>Razem dochody i przychody w  2007r.</t>
  </si>
  <si>
    <t>świadczenia społeczne (z dotacji)</t>
  </si>
  <si>
    <t>zakup usług pozostałych-eksploatacja, konserwacja, naprawy, wywóz nieczystości</t>
  </si>
  <si>
    <t>Razem:</t>
  </si>
  <si>
    <t>2007</t>
  </si>
  <si>
    <t>ze środków</t>
  </si>
  <si>
    <t>wydatki rzeczowe-koszty operacyjne i prowizje bankowe</t>
  </si>
  <si>
    <t>6620</t>
  </si>
  <si>
    <t>na</t>
  </si>
  <si>
    <t xml:space="preserve">Dział </t>
  </si>
  <si>
    <t>Wyszczególnienie</t>
  </si>
  <si>
    <t>rozdz.</t>
  </si>
  <si>
    <t>nazwa działu, rozdziału</t>
  </si>
  <si>
    <t xml:space="preserve"> </t>
  </si>
  <si>
    <t>Ośrodki Doradztwa Rolniczego</t>
  </si>
  <si>
    <t>udział gminy w modernizacji szpitala powiatowego</t>
  </si>
  <si>
    <t>Zwalczanie chorób zakaźnych zwierząt</t>
  </si>
  <si>
    <t>składki na ubezpieczenia społeczne</t>
  </si>
  <si>
    <t>składki na Fundusz Pracy</t>
  </si>
  <si>
    <t>Pozostała działalność</t>
  </si>
  <si>
    <t xml:space="preserve">Ochotnicze Straże Pożarne </t>
  </si>
  <si>
    <t>dodatkowe wynagrodzenie roczne</t>
  </si>
  <si>
    <t>przychody</t>
  </si>
  <si>
    <t>Rada Gminy  ( w tym  Rady Osiedlowe)</t>
  </si>
  <si>
    <t>Gospodarka gruntami i nieruchomościami</t>
  </si>
  <si>
    <t>OŚWIATA I WYCHOWANIE</t>
  </si>
  <si>
    <t xml:space="preserve">Szkoły podstawowe    </t>
  </si>
  <si>
    <t>Gimnazja</t>
  </si>
  <si>
    <t>podróże krajowe</t>
  </si>
  <si>
    <t>Biblioteki</t>
  </si>
  <si>
    <t>OCHRONA ZDROWIA</t>
  </si>
  <si>
    <t>Przeciwdziałanie alkoholizmowi</t>
  </si>
  <si>
    <t>Ośrodek Pomocy Społecznej</t>
  </si>
  <si>
    <t>zakup energii</t>
  </si>
  <si>
    <t>Dodatki mieszkaniowe</t>
  </si>
  <si>
    <t>KULTURA FIZYCZNA I SPORT</t>
  </si>
  <si>
    <t>Instytucje kultury fizycznej</t>
  </si>
  <si>
    <t>Urzędy Wojewódzkie</t>
  </si>
  <si>
    <t>odpis na FŚS</t>
  </si>
  <si>
    <t>Urzędy Gminy</t>
  </si>
  <si>
    <t>Obrona cywilna</t>
  </si>
  <si>
    <t>RÓŻNE ROZLICZENIA</t>
  </si>
  <si>
    <t>Rezerwy ogólne i celowe</t>
  </si>
  <si>
    <t>a</t>
  </si>
  <si>
    <t>Rezerwa  ogólna    0,7%-1%</t>
  </si>
  <si>
    <t>b</t>
  </si>
  <si>
    <t>Rezerwy celowe, w tym:</t>
  </si>
  <si>
    <t>ROLNICTWO  I  ŁOWIECTWO</t>
  </si>
  <si>
    <t>010</t>
  </si>
  <si>
    <t>01002</t>
  </si>
  <si>
    <t>01022</t>
  </si>
  <si>
    <t>4210</t>
  </si>
  <si>
    <t>4300</t>
  </si>
  <si>
    <t>3030</t>
  </si>
  <si>
    <t>01008</t>
  </si>
  <si>
    <t>4270</t>
  </si>
  <si>
    <t>4110</t>
  </si>
  <si>
    <t>4120</t>
  </si>
  <si>
    <t>01010</t>
  </si>
  <si>
    <t>Infrastruktura wodociągowa i sanitacyjna wsi</t>
  </si>
  <si>
    <t>6050</t>
  </si>
  <si>
    <t>01095</t>
  </si>
  <si>
    <t>zakup materiałów i wyposażenia</t>
  </si>
  <si>
    <t>TRANSPORT  I  ŁĄCZNOŚĆ</t>
  </si>
  <si>
    <t>600</t>
  </si>
  <si>
    <t>60014</t>
  </si>
  <si>
    <t>Drogi publiczne  powiatowe</t>
  </si>
  <si>
    <t>60016</t>
  </si>
  <si>
    <t>Drogi publiczne gminne</t>
  </si>
  <si>
    <t>700</t>
  </si>
  <si>
    <t>70005</t>
  </si>
  <si>
    <t>70095</t>
  </si>
  <si>
    <t>4260</t>
  </si>
  <si>
    <t>710</t>
  </si>
  <si>
    <t>DZIAŁALNOŚĆ   USŁUGOWA</t>
  </si>
  <si>
    <t>71004</t>
  </si>
  <si>
    <t>do 2006r.</t>
  </si>
  <si>
    <t>z dochodów</t>
  </si>
  <si>
    <t>własnych</t>
  </si>
  <si>
    <t>i innych j.s.t.</t>
  </si>
  <si>
    <t>planowane wydatki</t>
  </si>
  <si>
    <t>zadanie</t>
  </si>
  <si>
    <r>
      <t xml:space="preserve">WYDATKI  NA WIELOLETNIE PROGRAMY INWESTYCYJNE REALIZOWANE W LATACH  </t>
    </r>
    <r>
      <rPr>
        <b/>
        <sz val="10"/>
        <rFont val="Arial"/>
        <family val="2"/>
      </rPr>
      <t>2007-2009</t>
    </r>
  </si>
  <si>
    <t>2007-2009</t>
  </si>
  <si>
    <t>Wykonanie sieci komputerowej - budynek Plac Wolności 2</t>
  </si>
  <si>
    <t>Położenia kabla światłowodowego łaczącego dwa budynki Urzędu</t>
  </si>
  <si>
    <t>Zabudowa samochodów dla OSP Borawskie i OSP Lenarty</t>
  </si>
  <si>
    <t>Przebudowa wewnetrznej sieci c.o.i instalacji elektrycznej w budynku Szkoły Podstawowej Nr 1 w Olecku</t>
  </si>
  <si>
    <t>2007-2008</t>
  </si>
  <si>
    <t>Montaż platformy dźwigowej w budynku Zespołu Szkół w Olecku</t>
  </si>
  <si>
    <t>Budowa oświetleń: ulicznego, chodnika, placów, terenów zielonych</t>
  </si>
  <si>
    <t>Przebudowa fontanny w parku przy Placu Wolności</t>
  </si>
  <si>
    <t>Zagospodarowanie terenu przy pomniku Jana Pawła II</t>
  </si>
  <si>
    <t>Wartość</t>
  </si>
  <si>
    <t>całkowita</t>
  </si>
  <si>
    <t>projektu</t>
  </si>
  <si>
    <t>120784</t>
  </si>
  <si>
    <t>na 2007r.</t>
  </si>
  <si>
    <t xml:space="preserve">  </t>
  </si>
  <si>
    <t>Źródła sfinansowania deficytu lub rozdysponowanie nadwyżki budżetowej w 2007 roku - przychody i rozchody budzetu</t>
  </si>
  <si>
    <t>inne źródła (wolne środki)</t>
  </si>
  <si>
    <t>Kredyty</t>
  </si>
  <si>
    <t>Pożyczki</t>
  </si>
  <si>
    <t xml:space="preserve">Spłata kredytów </t>
  </si>
  <si>
    <t>Spłata pożyczek</t>
  </si>
  <si>
    <t>Spłata  pożyczek otrzymanych na finansowanie zadań realizowanych z udziałem środków pochodzących z budzetu UE</t>
  </si>
  <si>
    <t>do przekazania</t>
  </si>
  <si>
    <t>do budżetu</t>
  </si>
  <si>
    <t>państwa lub j.s.t.</t>
  </si>
  <si>
    <t>wydatki osobowe</t>
  </si>
  <si>
    <t>2350</t>
  </si>
  <si>
    <t>dochód budżetu państwa</t>
  </si>
  <si>
    <t>5% dochód budżetu gminy</t>
  </si>
  <si>
    <t>dotacja na rozbudowę ośrodka</t>
  </si>
  <si>
    <t>Świadczenia rodzinne oraz składki na ubezpieczenia emerytalne i rentowe z ubezpieczenia społecznego</t>
  </si>
  <si>
    <t xml:space="preserve">składki na ubezpieczenia zdrowotne </t>
  </si>
  <si>
    <t>administracji rządowej zleconych gminie i innych zadań</t>
  </si>
  <si>
    <t xml:space="preserve"> zleconych odrębnymi ustawami w 2007r.</t>
  </si>
  <si>
    <t>OGÓŁEM, w tym</t>
  </si>
  <si>
    <t>dochód budżetu gminy</t>
  </si>
  <si>
    <t>Plany zagospodarowania przestrzennego</t>
  </si>
  <si>
    <t xml:space="preserve">GOSPODARKA MIESZKANIOWA </t>
  </si>
  <si>
    <t>750</t>
  </si>
  <si>
    <t>ADMINISTRACJA  PUBLICZNA</t>
  </si>
  <si>
    <t>75011</t>
  </si>
  <si>
    <t>Pomoc społeczna</t>
  </si>
  <si>
    <t>852</t>
  </si>
  <si>
    <t>dochody z  usług</t>
  </si>
  <si>
    <t>3020</t>
  </si>
  <si>
    <t>ekwiwalenty za używanie , pranie odzieży roboczej</t>
  </si>
  <si>
    <t>4010</t>
  </si>
  <si>
    <t>4040</t>
  </si>
  <si>
    <t xml:space="preserve">zakup usług remontowych w tym konserwacja </t>
  </si>
  <si>
    <t>4410</t>
  </si>
  <si>
    <t>4440</t>
  </si>
  <si>
    <t>75022</t>
  </si>
  <si>
    <t>zakup usług remontowych</t>
  </si>
  <si>
    <t>4430</t>
  </si>
  <si>
    <t>4100</t>
  </si>
  <si>
    <t>wynagrodzenia agencyjno-prowizyjne</t>
  </si>
  <si>
    <t>75095</t>
  </si>
  <si>
    <t>75023</t>
  </si>
  <si>
    <t>Działalność usługowa</t>
  </si>
  <si>
    <t xml:space="preserve">odpisy na zakładowy FŚS dla emerytów i renc. </t>
  </si>
  <si>
    <t>zleconych</t>
  </si>
  <si>
    <t>wynagrodzenia bezosobowe(umowy zlecenia,o dzieło)</t>
  </si>
  <si>
    <t>wynagrodzenia osobowe</t>
  </si>
  <si>
    <t>zakup usług pozostałych</t>
  </si>
  <si>
    <t>754</t>
  </si>
  <si>
    <t>wydatki majątkowe, w tym:</t>
  </si>
  <si>
    <t>75412</t>
  </si>
  <si>
    <t>podróże służbowe krajowe</t>
  </si>
  <si>
    <t>odpisy na zakładowy FŚS</t>
  </si>
  <si>
    <t>75414</t>
  </si>
  <si>
    <t>757</t>
  </si>
  <si>
    <t>OBSŁUGA DŁUGU PUBLICZNEGO</t>
  </si>
  <si>
    <t>75702</t>
  </si>
  <si>
    <t>8070</t>
  </si>
  <si>
    <t>odsetki od pożyczek i kredytów</t>
  </si>
  <si>
    <t>758</t>
  </si>
  <si>
    <t>75818</t>
  </si>
  <si>
    <t>4810</t>
  </si>
  <si>
    <t>801</t>
  </si>
  <si>
    <t>80101</t>
  </si>
  <si>
    <t>3240</t>
  </si>
  <si>
    <t>2540</t>
  </si>
  <si>
    <t>dotacja podmiotowa  dla niepublicznej szkoły</t>
  </si>
  <si>
    <t>4240</t>
  </si>
  <si>
    <t>różne opłaty i składki(ubezpieczenia rzeczowe)</t>
  </si>
  <si>
    <t>80104</t>
  </si>
  <si>
    <t>80110</t>
  </si>
  <si>
    <t>Oprocentowanie środków na koncie</t>
  </si>
  <si>
    <t>6310</t>
  </si>
  <si>
    <t>na realizację zadań</t>
  </si>
  <si>
    <t>podatek VAT od użytkowania wieczystego pomniejszający dochody gminy z tego tytułu</t>
  </si>
  <si>
    <t>Wydatki</t>
  </si>
  <si>
    <t>Rekompensaty utraconych dochodów w podatkach i opłatach lokalnych</t>
  </si>
  <si>
    <t>2680</t>
  </si>
  <si>
    <t>Świadczenia rodzinne, zaliczka alimentacyjna oraz składki na ubezpieczenia emerytalne i rentowe z ubezpieczenia społecznego</t>
  </si>
  <si>
    <t>na skutki awansów i odpraw nauczycieli</t>
  </si>
  <si>
    <t>dotacja podmiotowa  dla niepublicznego gimnazjum</t>
  </si>
  <si>
    <t>80113</t>
  </si>
  <si>
    <t>Dowożenie uczniów do szkół</t>
  </si>
  <si>
    <t>853</t>
  </si>
  <si>
    <t xml:space="preserve">Ośrodki wsparcia </t>
  </si>
  <si>
    <t>Zasiłki i pomoc w naturze oraz składki na ubezpie-</t>
  </si>
  <si>
    <t>3110</t>
  </si>
  <si>
    <t>4130</t>
  </si>
  <si>
    <t>851</t>
  </si>
  <si>
    <t>2830</t>
  </si>
  <si>
    <t>85154</t>
  </si>
  <si>
    <t>6060</t>
  </si>
  <si>
    <t xml:space="preserve">Usługi opiekuńcze i specjalistyczne usługi opiekuńcze </t>
  </si>
  <si>
    <t>854</t>
  </si>
  <si>
    <t>EDUKACYJNA OPIEKA WYCHOWAWCZA</t>
  </si>
  <si>
    <t>85401</t>
  </si>
  <si>
    <t>Świetlice szkolne</t>
  </si>
  <si>
    <t>85418</t>
  </si>
  <si>
    <t>Przeciwdziałanie i ograniczanie skutków patologii społ.</t>
  </si>
  <si>
    <t>900</t>
  </si>
  <si>
    <t>921</t>
  </si>
  <si>
    <t>KULTURA I  OCHRONA DZIEDZICTWA NAROD.</t>
  </si>
  <si>
    <t>90001</t>
  </si>
  <si>
    <t>Gospodarka ściekowa i ochrona wód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</si>
  <si>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</si>
  <si>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</si>
  <si>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</si>
  <si>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</si>
  <si>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</si>
  <si>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</si>
  <si>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</si>
  <si>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</si>
  <si>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92108</t>
  </si>
  <si>
    <t>Filharmonie, orkiestry, chóry i kapele</t>
  </si>
  <si>
    <t>92109</t>
  </si>
  <si>
    <t>Domy i ośrodki kultury, świetlice i kluby</t>
  </si>
  <si>
    <t>92116</t>
  </si>
  <si>
    <t>926</t>
  </si>
  <si>
    <t>92604</t>
  </si>
  <si>
    <t>92605</t>
  </si>
  <si>
    <t>Zadania w zakresie kultury fizycznej i sportu</t>
  </si>
  <si>
    <t>92695</t>
  </si>
  <si>
    <t>Obsługa kredytów i pożyczek j.s.t.</t>
  </si>
  <si>
    <t>WYSZCZEGÓLNIENIE</t>
  </si>
  <si>
    <t>Dz.</t>
  </si>
  <si>
    <t>sprzedaż usług</t>
  </si>
  <si>
    <t>Szkoły podstawowe</t>
  </si>
  <si>
    <t>Kultura fizyczna i sport</t>
  </si>
  <si>
    <t>opłata eksploatacyjna</t>
  </si>
  <si>
    <t>4230</t>
  </si>
  <si>
    <t>zakup leków i materiałów medycznych</t>
  </si>
  <si>
    <t xml:space="preserve">podatek rolny </t>
  </si>
  <si>
    <t xml:space="preserve">podatek leśny </t>
  </si>
  <si>
    <t>czynsz za pomieszczenia biurowe</t>
  </si>
  <si>
    <t>Prowadzenie klubu integracji społecznej, prace społecznie użyteczne</t>
  </si>
  <si>
    <t>wynagrodzenie osobowe</t>
  </si>
  <si>
    <t>zakup materiałów i wyposażenia-WTZ</t>
  </si>
  <si>
    <t>zakup energii-WTZ</t>
  </si>
  <si>
    <t>zakup usług pozostałych-WTZ</t>
  </si>
  <si>
    <t>zakup materiałów papierniczych do sprzętu drukarskiego i urządzeń kserograficznych-WTZ</t>
  </si>
  <si>
    <t>opłaty z tyt.zakupu usług telekomunikacyjnych telefonii stacjonarnej-WTZ</t>
  </si>
  <si>
    <t>podatek od nieruchomości</t>
  </si>
  <si>
    <t>podatek od środków transportowych</t>
  </si>
  <si>
    <t>podatek od spadków i darowizn</t>
  </si>
  <si>
    <t>wpływy z partycypacji mieszkańców</t>
  </si>
  <si>
    <t>Przebudowa budynku przedszkola na centrum integracji kulturalnej w Olecku przy ul. Kopernika 6</t>
  </si>
  <si>
    <t>podatek od posiadanych psów</t>
  </si>
  <si>
    <t>opłata skarbowa</t>
  </si>
  <si>
    <t>Wpływy z podatku rolnego, leśnego, podatku od spadków i darowizn, podatku od czynności cywilnoprawnych oraz podatków i opłat lokalnych od osób fizycznych</t>
  </si>
  <si>
    <t>Różne rozliczenia finansowe</t>
  </si>
  <si>
    <t>Gospodarka mieszkaniowa</t>
  </si>
  <si>
    <t>Ochrona zdrowia</t>
  </si>
  <si>
    <t xml:space="preserve">Oświata i wychowanie </t>
  </si>
  <si>
    <t>Różne  rozliczenia</t>
  </si>
  <si>
    <t>Bezpieczeństwo publiczne i ochrona przeciwpożarowa</t>
  </si>
  <si>
    <t>75411</t>
  </si>
  <si>
    <t>Komenda Powiatowa Państwowej Straży Pożarnej</t>
  </si>
  <si>
    <t>Udział w podatku od osób fizycznych i prawnych</t>
  </si>
  <si>
    <t>6,71% udział w pod.doch. od osób prawnych</t>
  </si>
  <si>
    <t>Część wyrównawcza subwencji ogólnej</t>
  </si>
  <si>
    <t>Część równoważąca subwencji ogólnej</t>
  </si>
  <si>
    <t>Terenowe ośrodki pomocy społecznej</t>
  </si>
  <si>
    <t>6650</t>
  </si>
  <si>
    <t>składki na ubezpieczenie społeczne</t>
  </si>
  <si>
    <t>Część oświatowa subwencji ogólnej dla j.s.t.</t>
  </si>
  <si>
    <t>Rolnictwo i łowiectwo</t>
  </si>
  <si>
    <t>Administracja publiczna</t>
  </si>
  <si>
    <t>80145</t>
  </si>
  <si>
    <t>Komisje egzaminacyjne</t>
  </si>
  <si>
    <t>wpływy z opłaty stałej</t>
  </si>
  <si>
    <t>majątkowe (grupa paragrafów  6)</t>
  </si>
  <si>
    <t>podatek od czynności cywilnoprawnych</t>
  </si>
  <si>
    <t>wpływy z opłaty targowej</t>
  </si>
  <si>
    <t>wpływy z opłaty miejscowej</t>
  </si>
  <si>
    <t>wpływy z opłaty administracyjnej</t>
  </si>
  <si>
    <t>75801</t>
  </si>
  <si>
    <t>75814</t>
  </si>
  <si>
    <t>756</t>
  </si>
  <si>
    <t>Wpływy z różnych opłat</t>
  </si>
  <si>
    <t>80195</t>
  </si>
  <si>
    <t>751</t>
  </si>
  <si>
    <t>75101</t>
  </si>
  <si>
    <t>85202</t>
  </si>
  <si>
    <t>Domy pomocy społecznej</t>
  </si>
  <si>
    <t>4330</t>
  </si>
  <si>
    <t>opłaty za pobyt w domu pomocy społecznej</t>
  </si>
  <si>
    <t>92105</t>
  </si>
  <si>
    <t>Pozostałe zadania w zakresie kultury</t>
  </si>
  <si>
    <t>zakup materiałów i wyposażenia(ORM-1535)</t>
  </si>
  <si>
    <t>0690</t>
  </si>
  <si>
    <t>Zasiłki i pomoc w naturze oraz składki na ubezp.</t>
  </si>
  <si>
    <t>Leśnictwo</t>
  </si>
  <si>
    <t>02001</t>
  </si>
  <si>
    <t>020</t>
  </si>
  <si>
    <t>Gospodarka leśna-czynsz za obszary łowieckie</t>
  </si>
  <si>
    <t>odsetki hipoteczne</t>
  </si>
  <si>
    <t>630</t>
  </si>
  <si>
    <t>TURYSTYKA</t>
  </si>
  <si>
    <t>63095</t>
  </si>
  <si>
    <t>4520</t>
  </si>
  <si>
    <t xml:space="preserve"> odsetki  za zwłokę</t>
  </si>
  <si>
    <t>71013</t>
  </si>
  <si>
    <t>Prace geodezyjne i kartograficzne(nieinwest.)</t>
  </si>
  <si>
    <t>2820</t>
  </si>
  <si>
    <t>wydatki inwestycyjne-selektywna zbiórka (kontenery)</t>
  </si>
  <si>
    <t>budowa Zakładu Unieszkodliwiania Odpadów w Siedliskach"</t>
  </si>
  <si>
    <t>świadczenie za wykonywanie prac społecznie użytecznych</t>
  </si>
  <si>
    <t>dotacja celowa dla stowarzyszenia na zakup sprzętu</t>
  </si>
  <si>
    <t>63003</t>
  </si>
  <si>
    <t>Zadania z zakresu upowszechniania turystyki</t>
  </si>
  <si>
    <t>4220</t>
  </si>
  <si>
    <t>zakup środków żywności</t>
  </si>
  <si>
    <t>BEZPIECZEŃSTWO PUBLICZNE I OCHRONA P/POŻ.</t>
  </si>
  <si>
    <t xml:space="preserve">Gospodarka odpadami </t>
  </si>
  <si>
    <t>Plan</t>
  </si>
  <si>
    <t>I.</t>
  </si>
  <si>
    <t>II.</t>
  </si>
  <si>
    <t>III.</t>
  </si>
  <si>
    <t>Lp.</t>
  </si>
  <si>
    <t>dotacja</t>
  </si>
  <si>
    <t>Przedszkola</t>
  </si>
  <si>
    <t>swiadczenia społeczne-dożywianie (środki własne)</t>
  </si>
  <si>
    <t>Pozostałe zadania w zakresie polityki społecznej</t>
  </si>
  <si>
    <t xml:space="preserve">dotacja na realizację zadania powiatu-WTZ </t>
  </si>
  <si>
    <t>Zasiłki i pomoc w naturze oraz składki na ubezpieczenia emerytalne i rentowe</t>
  </si>
  <si>
    <t>w tym paragraf 2830</t>
  </si>
  <si>
    <t>992</t>
  </si>
  <si>
    <t>75616</t>
  </si>
  <si>
    <t>odsetki związane z poborem podatków, opłat i niepodatkowych należności budżetowych</t>
  </si>
  <si>
    <t>2480</t>
  </si>
  <si>
    <t>4170</t>
  </si>
  <si>
    <t>wynagrodzenia bezosobowe(umowy-zlecenia,o dzieło)</t>
  </si>
  <si>
    <t>dotacja podmiotowa dla samorządowej instytucji kultury</t>
  </si>
  <si>
    <t>dotacja podmiotowa dla samorządowej instyt.kultury</t>
  </si>
  <si>
    <t>Rozchody, w tym:</t>
  </si>
  <si>
    <t>spłata rat kredytów</t>
  </si>
  <si>
    <t>spłata rat pożyczek</t>
  </si>
  <si>
    <t>zakup energii-wody</t>
  </si>
  <si>
    <t>DOCHODY OD OSÓB PRAWNYCH, OD OSÓB FIZYCZNYCH I OD INNYCH JEDN. NIE POS. OSOBOWOŚCI PRAWNYCH ORAZ WYDATKI ZWIĄZANE Z ICH POBOREM</t>
  </si>
  <si>
    <t>remont przepustów,wiat przystankowych,nawierzchni</t>
  </si>
  <si>
    <t>wydatki majatkowe:</t>
  </si>
  <si>
    <t>POZOSTAŁE ZADANIA W ZAKRESIE POLITYKI SPOŁECZNEJ</t>
  </si>
  <si>
    <t>85311</t>
  </si>
  <si>
    <t>Rehabilitacja zawodowa i społeczna osób niepełnosprawnych</t>
  </si>
  <si>
    <t>wydatki na obsługę długu</t>
  </si>
  <si>
    <t>przeznaczone</t>
  </si>
  <si>
    <t>§</t>
  </si>
  <si>
    <t>2010</t>
  </si>
  <si>
    <t xml:space="preserve">usługi opiekuńcze  specjalistyczne </t>
  </si>
  <si>
    <t>URZĘDY NACZELNYCH ORGANÓW WŁADZY PAŃSTWOWEJ, KONTROLI I OCHRONY PRAWA ORAZ SĄDOWNICTWA.</t>
  </si>
  <si>
    <t xml:space="preserve">4220 </t>
  </si>
  <si>
    <t xml:space="preserve">4410 </t>
  </si>
  <si>
    <t>nagrody i wydatki nie zaliczane do wynagrodzeń</t>
  </si>
  <si>
    <t xml:space="preserve">4300 </t>
  </si>
  <si>
    <t xml:space="preserve">różne opłaty i składki </t>
  </si>
  <si>
    <t>wydatki na rzecz osób fizycznych</t>
  </si>
  <si>
    <t>2360</t>
  </si>
  <si>
    <t>świadczenia społeczne</t>
  </si>
  <si>
    <t>Urzędy naczelnych organów władzy państwowej, kontroli</t>
  </si>
  <si>
    <t>Dochody od osób prawnych, od osób fizycznych i od innych jednostek nieposiadających osobowości prawnej oraz wydatki związane z ich poborem</t>
  </si>
  <si>
    <t>zasiłki stałe  -  zadania zlecone</t>
  </si>
  <si>
    <t>zasiłki okresowe- zadania własne (dotacja)</t>
  </si>
  <si>
    <t>85212</t>
  </si>
  <si>
    <t>Składki na ubezpieczenia zdrowotne opłacane za osoby pobierające niektóre świadczenia z pomocy społecznej oraz niektóre świadczenia rodzinne</t>
  </si>
  <si>
    <t>92195</t>
  </si>
  <si>
    <t>dotacja celowa na realizację zadań własnych gminy</t>
  </si>
  <si>
    <t>zabudowa samochodów dla OSP Borawskie i Lenarty</t>
  </si>
  <si>
    <t>wodociag Kukowo, Zajdy, Zabielno</t>
  </si>
  <si>
    <t>Wodociąg Doliwy</t>
  </si>
  <si>
    <t>wykonanie oświetlenia ulicznego w ul. Norwida</t>
  </si>
  <si>
    <t>budowa kanalizacji deszczowej odprowadzającej nadmiar wody do jeziora ze stawów przy ul. Orzeszkowej</t>
  </si>
  <si>
    <t>dotacja do inwestycji w ramach Związku Międzygminnego - budowa Zakładu Unieszkodliwiania Odpadów w Siedliskach</t>
  </si>
  <si>
    <t>1</t>
  </si>
  <si>
    <t>Plan wydatków budżetu gminy na 2007 rok.</t>
  </si>
  <si>
    <t>4700</t>
  </si>
  <si>
    <t>szkolenie pracowników niebedących członkami korpusu słuzby cywilnej</t>
  </si>
  <si>
    <t>remont szaletu na targowicy</t>
  </si>
  <si>
    <t>4740</t>
  </si>
  <si>
    <t>zakup materiałów papierniczych do sprzetu drukarskiego i urządzeń kserograficznych</t>
  </si>
  <si>
    <t>remont elewacji budynku przy ul. Nocznickiego</t>
  </si>
  <si>
    <t>4360</t>
  </si>
  <si>
    <t>odpisy na zakładowy FŚS(3,5etatux778,88)</t>
  </si>
  <si>
    <t>nagrody DEN i dofinansowanie pracodawców młodocianych 4147zł)</t>
  </si>
  <si>
    <t>zakup opału</t>
  </si>
  <si>
    <t>Urzędy naczelnych organów władzy państwowej,kontroli</t>
  </si>
  <si>
    <t>dotacja do termomodernizacji budynku Szkoły Podst. Nr 1</t>
  </si>
  <si>
    <t>środki z GFOŚiGW</t>
  </si>
  <si>
    <t>termomodernizacja budynku SP 1</t>
  </si>
  <si>
    <t>opłaty z tytułu zakupu usług telekomunikacyjnych telefonii komórkowej</t>
  </si>
  <si>
    <t>4370</t>
  </si>
  <si>
    <t>opłaty z tytułu zakupu usług telekomunikacyjnych telefonii stacjonarnej</t>
  </si>
  <si>
    <t>szkolenie pracowników niebędących członkami korpusu służby cywilnej</t>
  </si>
  <si>
    <t>zakup materiałów papierniczych do sprzętu drukarskiego i urządzeń kserograficznych</t>
  </si>
  <si>
    <t>4750</t>
  </si>
  <si>
    <t>zakup akcesoriów komputerowych w tym programów i licencji</t>
  </si>
  <si>
    <t>położenie kabla światłowodowego łączącego dwa budynki</t>
  </si>
  <si>
    <t>wymiana sieci komputerowej z opracowaniem projektu-Plac Wolności 2</t>
  </si>
  <si>
    <t>4380</t>
  </si>
  <si>
    <t>zakup usług obejmujących tłumaczenia</t>
  </si>
  <si>
    <t>zakup usług pozostałych(ORM-105)</t>
  </si>
  <si>
    <t>4400</t>
  </si>
  <si>
    <t>dotacja celowa na dofinansowanie zadań zleconych jednostkom niezaliczanym do sektora finansów publicznych</t>
  </si>
  <si>
    <t>opłaty czynszowe za pomieszczenia biurowe</t>
  </si>
  <si>
    <t>90008</t>
  </si>
  <si>
    <t>Ochrona różnorodności biologicznej i krajobrazu</t>
  </si>
  <si>
    <t>75415</t>
  </si>
  <si>
    <t>Zadania ratownictwa górskiego i wodnego</t>
  </si>
  <si>
    <t>OGÓŁEM ŚRODKI PUBLICZNE, w tym:</t>
  </si>
  <si>
    <t xml:space="preserve">OGÓŁEM  WYDATKI, w tym </t>
  </si>
  <si>
    <t>35,95%/36,22% udział w pod.doch.od osób fizycznych</t>
  </si>
  <si>
    <t>wpływy pozostałe</t>
  </si>
  <si>
    <t>opłaty z tyt.zakupu usług telekomunikacyjnych telefonii komórkowej</t>
  </si>
  <si>
    <t>opłaty z tyt.zakupu usług telekomunikacyjnych telefonii stacjonarnej</t>
  </si>
  <si>
    <t>85153</t>
  </si>
  <si>
    <t>Zwalczanie narkomanii</t>
  </si>
  <si>
    <t>wpływy za media w zasobach komunalnych</t>
  </si>
  <si>
    <t>wpłaty czynszu za pozostałe budynki</t>
  </si>
  <si>
    <t>remont zasobów komunalnych</t>
  </si>
  <si>
    <t>zakup biletów na edukacje kulturalną dzieci i młodzieży</t>
  </si>
  <si>
    <t>umowa zlecenie,umowa o dzieło</t>
  </si>
  <si>
    <t>zakup usług pozostałych-utrzym.kanalizacji deszczowej</t>
  </si>
  <si>
    <t>wykonanie oświetlenia chodnika od Placu Wieży Ciśnień do ul. Zielonej</t>
  </si>
  <si>
    <t>wykonanie oświetlenia skweru przy ulicach Wiśniowa/Kolejowa</t>
  </si>
  <si>
    <t>wykonanie oświetlenia terenów zielonych przy dworcu PKP,PKS</t>
  </si>
  <si>
    <t>zakup usług pozostałych-niwelacja TAG</t>
  </si>
  <si>
    <t>Środowiska i Gospodarki Wodnej na 2007 rok</t>
  </si>
  <si>
    <t>pielęgnacja i wycinka drzewostanu, utrzymanie terenów gminnych, likwidacja dzikich wysypisk, organizacja akcji "Sprzątanie Świata 2007", dopłata do wywozu odpadów zebranych selektywnie, wywóz bioodpadów.</t>
  </si>
  <si>
    <t>konkursy: ekologiczne w szkołach, "Mieszkajmy piękniej",prenumerata czasopism, zakup sadzonek i krzewów, zakup preparatu do likwidacji barszczu Sosnowskiego</t>
  </si>
  <si>
    <t>Stan środków obrotowych na koniec roku</t>
  </si>
  <si>
    <t>Stan środków obrotowych na początek roku</t>
  </si>
  <si>
    <t>odpis na FŚS( 6x2077x37,5%)</t>
  </si>
  <si>
    <t>ubezpieczenie zasobów komunalnych</t>
  </si>
  <si>
    <t>przebudowa fontanny w parku przy Pl.Wolności</t>
  </si>
  <si>
    <t>remont murków przy byłych delikatesach</t>
  </si>
  <si>
    <t>wodociag Kijewo-Babki Gąseckie-Swidry-Gąski(projekt)</t>
  </si>
  <si>
    <t>ogrodzenie cmentarza od strony dawnego RZGS</t>
  </si>
  <si>
    <t xml:space="preserve">zagospodarowanie terenu przy pomniku Jana Pawła II </t>
  </si>
  <si>
    <t>Różne jednostki obsługi gospodarki mieszkaniowej</t>
  </si>
  <si>
    <t>dotacja na dofinansowanie inwestycji - selektywna zbiórka odpadów komunalnych (kontenery)</t>
  </si>
  <si>
    <t>0140</t>
  </si>
  <si>
    <t>75075</t>
  </si>
  <si>
    <t>usuwanie porzuconej padliny, tablice ostrzegawcze</t>
  </si>
  <si>
    <t>zakup wiat przystankowych</t>
  </si>
  <si>
    <t>4530</t>
  </si>
  <si>
    <t>podatek VAT od opłat z tytułu użytkowania wieczystego</t>
  </si>
  <si>
    <t>6630</t>
  </si>
  <si>
    <t>Elektroniczna platforma funkcjonowania administracji publicznej</t>
  </si>
  <si>
    <t>Promocja jednostek samorządu terytorialnego</t>
  </si>
  <si>
    <t>75404</t>
  </si>
  <si>
    <t>Komendy Wojewódzkie Policji</t>
  </si>
  <si>
    <t>3000</t>
  </si>
  <si>
    <t>wpłaty jednostek na fundusz celowy- Fundusz Wsparcia Policji</t>
  </si>
  <si>
    <t>składki na PFRON</t>
  </si>
  <si>
    <t xml:space="preserve">wydatki remontowe szkół  </t>
  </si>
  <si>
    <t>zakup usług dostępu do sieci internet</t>
  </si>
  <si>
    <t>80103</t>
  </si>
  <si>
    <t>Oddziały przedszkolne w szkołach podstawowych</t>
  </si>
  <si>
    <t>zakup usług - wykonanie szczepień</t>
  </si>
  <si>
    <t>wynagrodzenie bezosobowe (umowy zlecenia, o dzieło)</t>
  </si>
  <si>
    <t>składka na rzecz Związku Międzygminnego "Gospodarka komunalna"</t>
  </si>
  <si>
    <t>wynagrodzenia ( umowa o dzieło, zlecenie)</t>
  </si>
  <si>
    <t xml:space="preserve">Dochody i wydatki związane z realizacją zadań z zakresu </t>
  </si>
  <si>
    <t>DOCHODY MAJATKOWE</t>
  </si>
  <si>
    <t>DOCHODY BIEŻĄCE</t>
  </si>
  <si>
    <t>Plan dochodów budżetu gminy na 2007 rok</t>
  </si>
  <si>
    <t>wpłaty czynszu zaległego po zlikwidowanym zakładzie budżetowym</t>
  </si>
  <si>
    <t>Dotacje</t>
  </si>
  <si>
    <t>na zadania</t>
  </si>
  <si>
    <t>zlecone</t>
  </si>
  <si>
    <t>wynagrodzenie osobowe- goniec, inkasent</t>
  </si>
  <si>
    <t>różne wydatki na rzecz osób fizycznych</t>
  </si>
  <si>
    <t>w zł</t>
  </si>
  <si>
    <t>nagrody i wydatki osobowe nie zaliczane do wynagrodzenia</t>
  </si>
  <si>
    <t>Pobór podatków, opłat i niepodatkowych należności budżetowych</t>
  </si>
  <si>
    <t>2030</t>
  </si>
  <si>
    <t>Drogi publiczne krajowe</t>
  </si>
  <si>
    <t>85195</t>
  </si>
  <si>
    <t>zasiłki celowe- zadania własne(środki gminy)</t>
  </si>
  <si>
    <t xml:space="preserve">świadczenia rodzinne </t>
  </si>
  <si>
    <t>składki na ubezpieczenia emerytalne i rentowe</t>
  </si>
  <si>
    <t>60011</t>
  </si>
  <si>
    <t>składki emerytalne i rentowe od świadczeń</t>
  </si>
  <si>
    <t>zakup instrumentów dętych, części, materiałów</t>
  </si>
  <si>
    <t>budowa ulicy z infrastrukturą na osiedlu Siejnik</t>
  </si>
  <si>
    <t xml:space="preserve">4280 </t>
  </si>
  <si>
    <t>4350</t>
  </si>
  <si>
    <t>Różne opłaty i składki - ubezpieczenie mienia</t>
  </si>
  <si>
    <t>budowa ciagu pieszego od ul.Paderewskiego do ul. 11 Listopada</t>
  </si>
  <si>
    <t xml:space="preserve"> 4210</t>
  </si>
  <si>
    <t>ubezpieczenie sprzetu i strażaków</t>
  </si>
  <si>
    <t>4480</t>
  </si>
  <si>
    <t>zakup pomocy naukowych</t>
  </si>
  <si>
    <t>różne opłaty i składki</t>
  </si>
  <si>
    <t>4500</t>
  </si>
  <si>
    <t>Przychody, w tym:</t>
  </si>
  <si>
    <t>Wydatki, w tym:</t>
  </si>
  <si>
    <t>bieżące:</t>
  </si>
  <si>
    <t>dotacje celowe na realizację zadań bieżących</t>
  </si>
  <si>
    <t>2440</t>
  </si>
  <si>
    <t>c</t>
  </si>
  <si>
    <t>majątkowe:</t>
  </si>
  <si>
    <t>6260</t>
  </si>
  <si>
    <t>IV.</t>
  </si>
  <si>
    <t xml:space="preserve">Plan przychodów i wydatków Gminnego Funduszu Ochrony </t>
  </si>
  <si>
    <t>Dział 900, rozdział 90011</t>
  </si>
  <si>
    <t>Zakup usług pozostałych - imprezy ponadlokalne</t>
  </si>
  <si>
    <t>wynagrodzenia osobowe pracowników</t>
  </si>
  <si>
    <t>0910</t>
  </si>
  <si>
    <t>75621</t>
  </si>
  <si>
    <t>0010</t>
  </si>
  <si>
    <t>0020</t>
  </si>
  <si>
    <t>2310</t>
  </si>
  <si>
    <t>2330</t>
  </si>
  <si>
    <t>2920</t>
  </si>
  <si>
    <t>4280</t>
  </si>
  <si>
    <t>zakup usług zdrowotnych</t>
  </si>
  <si>
    <t xml:space="preserve">wydatki inwestycyjne: </t>
  </si>
  <si>
    <t>utrzymanie dróg, placów, chodników</t>
  </si>
  <si>
    <t>woda, energia elektryczna</t>
  </si>
  <si>
    <t>woda, energia elektryczna, cieplna</t>
  </si>
  <si>
    <t>4420</t>
  </si>
  <si>
    <t>4140</t>
  </si>
  <si>
    <t>składki na FP</t>
  </si>
  <si>
    <t>75647</t>
  </si>
  <si>
    <t>POMOC  SPOŁECZNA</t>
  </si>
  <si>
    <t>85203</t>
  </si>
  <si>
    <t>85213</t>
  </si>
  <si>
    <t>85214</t>
  </si>
  <si>
    <t>85215</t>
  </si>
  <si>
    <t>85219</t>
  </si>
  <si>
    <t>85228</t>
  </si>
  <si>
    <t>85295</t>
  </si>
  <si>
    <t>opłaty za odprowadzanie wód opadowych</t>
  </si>
  <si>
    <t>6010</t>
  </si>
  <si>
    <t>wydatki osobowe nie zaliczane do wynagrodzeń</t>
  </si>
  <si>
    <t>budowa ul.Tunelowej z parkingiem</t>
  </si>
  <si>
    <t>Urzędy naczelnych organów władzy państwowej, kontroli i ochrony prawa oraz sądownictwa</t>
  </si>
  <si>
    <t xml:space="preserve">Promocja gminy - Kultywowanie Święta Plonów (Dożynki) </t>
  </si>
  <si>
    <t>Kultura i ochrona dziedzictwa narodowego</t>
  </si>
  <si>
    <t>dotacja na zadanie powierzone-biblioteka</t>
  </si>
  <si>
    <t>2320</t>
  </si>
  <si>
    <t xml:space="preserve">§ </t>
  </si>
  <si>
    <t>75807</t>
  </si>
  <si>
    <t>75831</t>
  </si>
  <si>
    <t>75615</t>
  </si>
  <si>
    <t>wpływy z opłaty adiacenckiej</t>
  </si>
  <si>
    <t>0350</t>
  </si>
  <si>
    <t>0310</t>
  </si>
  <si>
    <t>0320</t>
  </si>
  <si>
    <t>0330</t>
  </si>
  <si>
    <t>0340</t>
  </si>
  <si>
    <t>0360</t>
  </si>
  <si>
    <t>0500</t>
  </si>
  <si>
    <t>0370</t>
  </si>
  <si>
    <t>0410</t>
  </si>
  <si>
    <t>0430</t>
  </si>
  <si>
    <t>0440</t>
  </si>
  <si>
    <t>0450</t>
  </si>
  <si>
    <t>0460</t>
  </si>
  <si>
    <t>0480</t>
  </si>
  <si>
    <t>0490</t>
  </si>
  <si>
    <t>0830</t>
  </si>
  <si>
    <t>0750</t>
  </si>
  <si>
    <t>0470</t>
  </si>
  <si>
    <t>0770</t>
  </si>
  <si>
    <t>0760</t>
  </si>
  <si>
    <t>0920</t>
  </si>
  <si>
    <t>dochody z prowizji, kar umownych, odszkodowań</t>
  </si>
  <si>
    <t>5% udział od opłat na rzecz budż.państwa za zad.zlecone</t>
  </si>
  <si>
    <t>wpływy z usług ( np.specyfikacje, reklama)</t>
  </si>
  <si>
    <t>dochody z czynszów mieszkalnych, dzierżawy i innych</t>
  </si>
  <si>
    <t>dochody z dzierżawy i innych umów</t>
  </si>
  <si>
    <t>Urząd Miejski</t>
  </si>
  <si>
    <t>Przeciwdziałanie alkoholizmowi-wpływy z opłat za zezw.</t>
  </si>
  <si>
    <t>Usługi opiekuńcze -opłaty za usługi opiekuńcze własne</t>
  </si>
  <si>
    <t>Wpływy z pod. doch.od osób fizycznych-karta podatkowa</t>
  </si>
  <si>
    <t>01030</t>
  </si>
  <si>
    <t>Izby rolnicze</t>
  </si>
  <si>
    <t>2850</t>
  </si>
  <si>
    <t>wpłaty gmin na rzecz izb rolniczych( 2% uzysk.wpł.)</t>
  </si>
  <si>
    <t>70021</t>
  </si>
  <si>
    <t>Towarzystwa Budownictwa Społecznego</t>
  </si>
  <si>
    <t>71035</t>
  </si>
  <si>
    <t>Cmentarze</t>
  </si>
  <si>
    <t>Składki na ubezp.zdrowotne za osoby pob.świad</t>
  </si>
  <si>
    <t>zakup usług pozostałych( cmentarze)</t>
  </si>
  <si>
    <t>wydatki rzeczowe-świadczenia wypłacane w ramach pomocy społecznej</t>
  </si>
  <si>
    <t>wydatki rzeczowe-Dodatki mieszkaniowe</t>
  </si>
  <si>
    <t>Melioracje wodne</t>
  </si>
  <si>
    <t>dotacja celowa na dofinansowanie zadań zleconych do realizacji pozost. jedn. nie zaliczanym do sektora f.p.</t>
  </si>
  <si>
    <t>GOSPODARKA KOMUNALNA I OCHRONA ŚRODOWISKA</t>
  </si>
  <si>
    <t>Gospodarka komunalna i ochrona środowiska</t>
  </si>
  <si>
    <t>wpływy ze sprzedaży usług</t>
  </si>
  <si>
    <t>75601</t>
  </si>
  <si>
    <t>75618</t>
  </si>
  <si>
    <t>75619</t>
  </si>
  <si>
    <t>wpływy z przekształcenia prawa użytk.wieczystego</t>
  </si>
  <si>
    <t>wpływy z odpłatnego nabycia prawa własności nieruch.</t>
  </si>
  <si>
    <t>wpływy za zarząd, użytkowanie i użytkow. wieczyste</t>
  </si>
  <si>
    <t xml:space="preserve">dochody z najmu i dzierżawy oraz innych umów </t>
  </si>
  <si>
    <t xml:space="preserve">składki na ubezpieczenia społeczne </t>
  </si>
  <si>
    <t>80146</t>
  </si>
  <si>
    <t>Dokształcanie i doskonalenie nauczycieli</t>
  </si>
  <si>
    <t>czenia społeczne</t>
  </si>
  <si>
    <t>wpłaty na PFRON</t>
  </si>
  <si>
    <t>wynajm sali konferencyjnej</t>
  </si>
  <si>
    <t>Wpływy z podatku rolnego, podatku leśnego, podatku od czynności cywilnoprawnych, podatków i opłat lokalnych od osób prawnych i innych jednostek organizacyjnych</t>
  </si>
  <si>
    <t>na wydatki inwestycyjne</t>
  </si>
  <si>
    <t>zakup nagród na olimpiadę wiedzy rolniczej</t>
  </si>
  <si>
    <t>wpływy z opłat za przedszkole</t>
  </si>
  <si>
    <t>Dotacja celowa otrzymana z budżetu państwa na zad.bieżące</t>
  </si>
  <si>
    <t>Dotacja celowa z budżetu państwa na zadania bieżące</t>
  </si>
  <si>
    <t>Urzędy wojewódzkie-dotacja celowa z budż.państwa</t>
  </si>
  <si>
    <t>d</t>
  </si>
  <si>
    <t>e</t>
  </si>
  <si>
    <t>f</t>
  </si>
  <si>
    <t>g</t>
  </si>
  <si>
    <t>h</t>
  </si>
  <si>
    <t>dotacja z budż.państwa na usługi specjalistyczne</t>
  </si>
  <si>
    <t>zwrot kosztów postepowania adm.</t>
  </si>
  <si>
    <t>daniny publiczne, czyli dochody własne</t>
  </si>
  <si>
    <t>subwencja ogólna</t>
  </si>
  <si>
    <t>środki pochodzące z budżetu Unii Europejskiej</t>
  </si>
  <si>
    <t>dotacje celowe z budżetu państwa na zadania zlecone</t>
  </si>
  <si>
    <t>dotacje celowe z budżetu państwa na zadania własne</t>
  </si>
  <si>
    <t>opłata na rzecz budżetów j.s.t.</t>
  </si>
  <si>
    <t>podróże służbowe zagraniczne</t>
  </si>
  <si>
    <t>podróże słuzbowe krajowe ( wyjazdy, obsługa delegacji)</t>
  </si>
  <si>
    <t>podróże służbowe zagraniczne( wyjazdy, obsługa delegacji)</t>
  </si>
  <si>
    <t>odpis na zakładowy fundusz świadczeń socjalnych</t>
  </si>
  <si>
    <t>pozostałe podatki na rzecz j.s.t.</t>
  </si>
  <si>
    <t xml:space="preserve">zakup materiałów i wyposażenia </t>
  </si>
  <si>
    <t>podróże słuzbowe krajowe</t>
  </si>
  <si>
    <t>dotacja celowa na zadanie zlecone jednostkom niezaliczanym do sektora finansów publiczbych</t>
  </si>
  <si>
    <t>składki na ubezpieczenia zdrowotne</t>
  </si>
  <si>
    <t xml:space="preserve">zakup usług pozostałych - usługi opiekuńcze w tym specjalistyczne </t>
  </si>
  <si>
    <t>dotacja celowa na dofinansowanie zadań zleconych jednostkom nie zaliczanym do sektora finansów publicznych</t>
  </si>
  <si>
    <t>zakup usług pozostałych - utrzymanie szaletów</t>
  </si>
  <si>
    <t>wynagrodzenia osobowe, bezosobowe i pochodne (401,404,410,411,412,417)</t>
  </si>
  <si>
    <t>Rady Miejskiej w Olecku</t>
  </si>
  <si>
    <t>75018</t>
  </si>
  <si>
    <t>Urzędy Marszałkowskie</t>
  </si>
  <si>
    <t>dotacja celowa na realizację zadań bieżących</t>
  </si>
  <si>
    <t>dotacja z GFOŚiGW na inwestycje -selektywna zbiórka odpadów, ZUO</t>
  </si>
  <si>
    <t>Załącznik Nr 10</t>
  </si>
  <si>
    <t>zakup sprzętu komputerowego i kopiarki cyfrowej, wyposażenia</t>
  </si>
  <si>
    <t>Środki</t>
  </si>
  <si>
    <t>tym</t>
  </si>
  <si>
    <t>Okres</t>
  </si>
  <si>
    <t xml:space="preserve">Wartość </t>
  </si>
  <si>
    <t>Poniesione</t>
  </si>
  <si>
    <t>wynikające</t>
  </si>
  <si>
    <t>środki</t>
  </si>
  <si>
    <t>dotacje</t>
  </si>
  <si>
    <t>inne środki:</t>
  </si>
  <si>
    <t>jedn.</t>
  </si>
  <si>
    <t>Nazwa zadania</t>
  </si>
  <si>
    <t>Rozdz.</t>
  </si>
  <si>
    <t>realizacji</t>
  </si>
  <si>
    <t>zadania</t>
  </si>
  <si>
    <t>nakłady</t>
  </si>
  <si>
    <t>z planu na</t>
  </si>
  <si>
    <t>z budżetu</t>
  </si>
  <si>
    <t>z fund.</t>
  </si>
  <si>
    <t>pochodzące</t>
  </si>
  <si>
    <t>kredyty</t>
  </si>
  <si>
    <t>realiz.</t>
  </si>
  <si>
    <t>ogółem</t>
  </si>
  <si>
    <t>gminy</t>
  </si>
  <si>
    <t>państwa</t>
  </si>
  <si>
    <t>pożyczki</t>
  </si>
  <si>
    <t>z</t>
  </si>
  <si>
    <t>konto"080"</t>
  </si>
  <si>
    <t>Unii</t>
  </si>
  <si>
    <t>Europejskiej</t>
  </si>
  <si>
    <t>UM</t>
  </si>
  <si>
    <t>Powiat</t>
  </si>
  <si>
    <t>Budowa ciagu pieszego od ul. Paderewskiego do ul. 11 listopada</t>
  </si>
  <si>
    <t>Zakup wiat przystankowych</t>
  </si>
  <si>
    <t>2006-2007</t>
  </si>
  <si>
    <t>Elektroniczna Platforma funkcjonowania administracji publicznej</t>
  </si>
  <si>
    <t>dotacja - udział Gminy Olecko w modernizacji szpitala powiatowego</t>
  </si>
  <si>
    <t>2006-2008</t>
  </si>
  <si>
    <t>Selektywna zbiórka odpadów-zakup kontenerów</t>
  </si>
  <si>
    <t>Udział Gminy Olecko w budowie Zakładu Unieszkodliwiania Odpadów w Siedliskach</t>
  </si>
  <si>
    <t>Związek Komun.</t>
  </si>
  <si>
    <t>Razem wydatki inwestycyjne</t>
  </si>
  <si>
    <t xml:space="preserve">środki </t>
  </si>
  <si>
    <t>z planu budżetu</t>
  </si>
  <si>
    <t>budżetu</t>
  </si>
  <si>
    <t>2007r.</t>
  </si>
  <si>
    <t>Lp</t>
  </si>
  <si>
    <t>Treść</t>
  </si>
  <si>
    <t>Klasyf.</t>
  </si>
  <si>
    <t>A</t>
  </si>
  <si>
    <t>Planowane   dochody</t>
  </si>
  <si>
    <t>B</t>
  </si>
  <si>
    <t>Planowane wydatki (B1+B2)</t>
  </si>
  <si>
    <t>B1</t>
  </si>
  <si>
    <t>Wydatki bieżące</t>
  </si>
  <si>
    <t>B2</t>
  </si>
  <si>
    <t>Wydatki majątkowe</t>
  </si>
  <si>
    <t>C</t>
  </si>
  <si>
    <t xml:space="preserve">Nadwyżka / deficyt </t>
  </si>
  <si>
    <t>D</t>
  </si>
  <si>
    <t>Finansowanie deficytu (D1-D2)</t>
  </si>
  <si>
    <t>D1</t>
  </si>
  <si>
    <t xml:space="preserve">Przychody  </t>
  </si>
  <si>
    <t>D2</t>
  </si>
  <si>
    <t>Rozchody</t>
  </si>
  <si>
    <t>Rady  Miejskiej w Olecku</t>
  </si>
  <si>
    <t>Nazwa jednostki</t>
  </si>
  <si>
    <t>Kwota</t>
  </si>
  <si>
    <t>dotacji</t>
  </si>
  <si>
    <t>Ogółem</t>
  </si>
  <si>
    <t>3250</t>
  </si>
  <si>
    <t>opłata za umieszczenie w pasie drogowym urządzeń</t>
  </si>
  <si>
    <t>wydatki majątkowe - wniesienie wkładów w tym na budowę drugiego budynku mieszkalnego</t>
  </si>
  <si>
    <t>70001</t>
  </si>
  <si>
    <t xml:space="preserve">Zakład Gospodarki Mieszkaniowej  </t>
  </si>
  <si>
    <t>dotacja celowa na dofinansowanie zadań zleconych jednostkom nie zaliczanych do sektora finansów publicznych</t>
  </si>
  <si>
    <t>wolne środki jako nadwyżka środków pieniężnych</t>
  </si>
  <si>
    <t>dotacje z budżetu gminy (grupa paragr. 2 i par. 300)</t>
  </si>
  <si>
    <t>MOPS</t>
  </si>
  <si>
    <t>Pomoc materialna dla uczniów</t>
  </si>
  <si>
    <t>85415</t>
  </si>
  <si>
    <t xml:space="preserve">pomoc materialna o charakterze socjalnym </t>
  </si>
  <si>
    <t>remont i konserwacja oswietlenia ulicznego</t>
  </si>
  <si>
    <t>stypendia różne</t>
  </si>
  <si>
    <t>j</t>
  </si>
  <si>
    <t>Stan środk.</t>
  </si>
  <si>
    <t>zakup usług pozostałych-sprzątanie dróg gminnych</t>
  </si>
  <si>
    <t>Dział</t>
  </si>
  <si>
    <t>na koniec</t>
  </si>
  <si>
    <t>roku</t>
  </si>
  <si>
    <t>SP 1</t>
  </si>
  <si>
    <t>SP 3</t>
  </si>
  <si>
    <t>SP Gąski</t>
  </si>
  <si>
    <t>Zespół Szkół w Olecku</t>
  </si>
  <si>
    <t>Zespół Szkół Babki Ol.</t>
  </si>
  <si>
    <t>Zespół Szkół Judziki</t>
  </si>
  <si>
    <t>Gimnazjum Nr 2</t>
  </si>
  <si>
    <t>Przedszkole</t>
  </si>
  <si>
    <t>MOSiR</t>
  </si>
  <si>
    <t>x</t>
  </si>
  <si>
    <t>Ogółem:</t>
  </si>
  <si>
    <t>6800</t>
  </si>
  <si>
    <t>Różne  rozliczenia finansowe</t>
  </si>
  <si>
    <t>Realizacja projektu"Wchodzenie, utrzymanie, powrót na rynek pracy osób po chorobie psychicznej"</t>
  </si>
  <si>
    <t>2888</t>
  </si>
  <si>
    <t>2889</t>
  </si>
  <si>
    <t>Realizacja programu "Posiłek dla potrzebujących"</t>
  </si>
  <si>
    <t xml:space="preserve">Upowszechnianie kultury fizycznej i sportu </t>
  </si>
  <si>
    <t>Upowszechnianie turystyki</t>
  </si>
  <si>
    <t>Bezpieczeństwo publiczne-nad i na wodzie</t>
  </si>
  <si>
    <t>Działania integracyjne na rzecz osób niepełnosprawnych</t>
  </si>
  <si>
    <t>Kultura i ochrona dziedzictwa narodowego- wydarzenia kulturalne i edukacyjne</t>
  </si>
  <si>
    <t>Ochrona środowiska, krajobrazu, dziedzictwa przyrodniczego</t>
  </si>
  <si>
    <t>Przeciwdziałanie i ograniczanie skutków patologii społecznej, opieka nad dziećmi oraz integracja środowiska dzieci i młodzieży.</t>
  </si>
  <si>
    <t>Przeciwdziałanie i ograniczanie skutków patologii- zajęcia i opieka nad dziećmi i młodzieżą.</t>
  </si>
  <si>
    <t>Wspieranie Gminy w zakresie działań związanych z integracją europejską</t>
  </si>
  <si>
    <t>Ochrona bezpieczeństwa i porządku publicznego-Policja</t>
  </si>
  <si>
    <t>Bezpieczeństwo publiczne i ochrona przeciwpożarowa-PSP</t>
  </si>
  <si>
    <t>Bezpieczeństwo publiczne i ochrona przeciwpożarowa-OSP</t>
  </si>
  <si>
    <t>Realizacja projektu " Wchodzenie, utrzymanie, powrót na rynek pracy osób po chorobie psychicznej"</t>
  </si>
  <si>
    <t xml:space="preserve">Realizacja programu"Posiłek dla potrzebujących" </t>
  </si>
  <si>
    <t>przewóz posiłków</t>
  </si>
  <si>
    <t>4178</t>
  </si>
  <si>
    <t>4219</t>
  </si>
  <si>
    <t>4309</t>
  </si>
  <si>
    <t>4018</t>
  </si>
  <si>
    <t>4019</t>
  </si>
  <si>
    <t>4179</t>
  </si>
  <si>
    <t>4218</t>
  </si>
  <si>
    <t>4268</t>
  </si>
  <si>
    <t>4269</t>
  </si>
  <si>
    <t>4308</t>
  </si>
  <si>
    <t>4418</t>
  </si>
  <si>
    <t>4419</t>
  </si>
  <si>
    <t>70078</t>
  </si>
  <si>
    <t>Usuwanie skutków klęsk żywiołowych</t>
  </si>
  <si>
    <t>Odbudowa po pożarze budynku w Zatykach</t>
  </si>
  <si>
    <t>Cel programu/projektu/zadania</t>
  </si>
  <si>
    <t>Jednostka</t>
  </si>
  <si>
    <t>organizacyjna</t>
  </si>
  <si>
    <t xml:space="preserve">Wydatki </t>
  </si>
  <si>
    <t>planowane</t>
  </si>
  <si>
    <t>do</t>
  </si>
  <si>
    <t>poniesienia</t>
  </si>
  <si>
    <t xml:space="preserve">w </t>
  </si>
  <si>
    <t>2008r.</t>
  </si>
  <si>
    <t>Nazwa programu/projektu/zadania</t>
  </si>
  <si>
    <t>Partnerstwo na rzecz rozwoju " Wchodzenie, utrzymanie, powrót na rynek pracy osób po chorobie psychicznej"</t>
  </si>
  <si>
    <t>Miejski Ośrodek Pomocy Społecznej w Olecku, Środowiskowy Dom Samopomocy</t>
  </si>
  <si>
    <t>(od 7 do 8)</t>
  </si>
  <si>
    <t>Razem wydatki</t>
  </si>
  <si>
    <t>Przeciwdziałanie wykluczeniu społecznemu oraz dyskryminacji na rynku pracy osób po przebytym kryzysie psychicznym.</t>
  </si>
  <si>
    <t>dochody z najmu lokali mieszkalnych i użytkowych</t>
  </si>
  <si>
    <t>70004</t>
  </si>
  <si>
    <t>Jednostki obsługi gospodarki mieszkaniowej</t>
  </si>
  <si>
    <t>zakup usług pozostałych-administrowanie zasobami komun.</t>
  </si>
  <si>
    <t>zakup pomocy naukowych, dydaktycznych i książek</t>
  </si>
  <si>
    <t>spłata przejętych zobowiązań po zlikwidowanym zakładzie budżetowym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</si>
</sst>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[$-415]d\ mmmm\ yyyy"/>
    <numFmt numFmtId="175" formatCode="#,##0.0000"/>
    <numFmt numFmtId="176" formatCode="#,##0;[Red]#,##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0.0%"/>
  </numFmts>
  <fonts count="3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u val="single"/>
      <sz val="10"/>
      <name val="Times New Roman CE"/>
      <family val="1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9"/>
      <color indexed="3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3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u val="single"/>
      <sz val="9"/>
      <name val="Arial"/>
      <family val="2"/>
    </font>
    <font>
      <vertAlign val="superscript"/>
      <sz val="14"/>
      <name val="Times New Roman CE"/>
      <family val="1"/>
    </font>
    <font>
      <sz val="9"/>
      <name val="Arial CE"/>
      <family val="0"/>
    </font>
    <font>
      <b/>
      <i/>
      <sz val="9"/>
      <color indexed="18"/>
      <name val="Arial"/>
      <family val="2"/>
    </font>
    <font>
      <sz val="9"/>
      <color indexed="18"/>
      <name val="Arial"/>
      <family val="2"/>
    </font>
    <font>
      <b/>
      <i/>
      <sz val="12"/>
      <name val="Times New Roman CE"/>
      <family val="1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dotted"/>
      <bottom style="dotted"/>
    </border>
    <border>
      <left style="double"/>
      <right style="double"/>
      <top style="double"/>
      <bottom style="double"/>
    </border>
    <border>
      <left style="double"/>
      <right style="double"/>
      <top style="dotted"/>
      <bottom>
        <color indexed="63"/>
      </bottom>
    </border>
    <border>
      <left style="double"/>
      <right style="double"/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double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double"/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double"/>
      <right style="double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tted"/>
      <right style="dotted"/>
      <top style="double"/>
      <bottom style="dotted"/>
    </border>
    <border>
      <left style="dotted"/>
      <right style="dotted"/>
      <top style="dotted"/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double"/>
      <right>
        <color indexed="63"/>
      </right>
      <top style="dotted"/>
      <bottom style="double"/>
    </border>
    <border>
      <left style="thin"/>
      <right style="thin"/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thin"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double"/>
      <top style="dotted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tted"/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tted"/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double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5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5" fillId="0" borderId="7" xfId="0" applyNumberFormat="1" applyFont="1" applyBorder="1" applyAlignment="1">
      <alignment vertical="center" wrapText="1"/>
    </xf>
    <xf numFmtId="3" fontId="10" fillId="0" borderId="4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12" fillId="0" borderId="10" xfId="0" applyNumberFormat="1" applyFont="1" applyBorder="1" applyAlignment="1">
      <alignment vertical="center" wrapText="1"/>
    </xf>
    <xf numFmtId="3" fontId="13" fillId="0" borderId="8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3" xfId="0" applyFont="1" applyFill="1" applyBorder="1" applyAlignment="1">
      <alignment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Fill="1" applyBorder="1" applyAlignment="1">
      <alignment/>
    </xf>
    <xf numFmtId="0" fontId="15" fillId="0" borderId="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6" xfId="0" applyFont="1" applyBorder="1" applyAlignment="1">
      <alignment/>
    </xf>
    <xf numFmtId="0" fontId="9" fillId="0" borderId="2" xfId="0" applyFont="1" applyFill="1" applyBorder="1" applyAlignment="1">
      <alignment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7" xfId="0" applyFont="1" applyFill="1" applyBorder="1" applyAlignment="1">
      <alignment horizontal="right"/>
    </xf>
    <xf numFmtId="0" fontId="15" fillId="0" borderId="7" xfId="0" applyFont="1" applyFill="1" applyBorder="1" applyAlignment="1">
      <alignment vertical="center" wrapText="1"/>
    </xf>
    <xf numFmtId="49" fontId="15" fillId="0" borderId="18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3" fontId="15" fillId="0" borderId="19" xfId="0" applyNumberFormat="1" applyFont="1" applyBorder="1" applyAlignment="1" applyProtection="1">
      <alignment horizontal="right"/>
      <protection locked="0"/>
    </xf>
    <xf numFmtId="3" fontId="15" fillId="0" borderId="19" xfId="0" applyNumberFormat="1" applyFont="1" applyFill="1" applyBorder="1" applyAlignment="1" applyProtection="1">
      <alignment/>
      <protection locked="0"/>
    </xf>
    <xf numFmtId="3" fontId="15" fillId="0" borderId="18" xfId="0" applyNumberFormat="1" applyFont="1" applyBorder="1" applyAlignment="1" applyProtection="1">
      <alignment/>
      <protection locked="0"/>
    </xf>
    <xf numFmtId="3" fontId="15" fillId="0" borderId="7" xfId="0" applyNumberFormat="1" applyFont="1" applyBorder="1" applyAlignment="1" applyProtection="1">
      <alignment/>
      <protection locked="0"/>
    </xf>
    <xf numFmtId="3" fontId="15" fillId="0" borderId="19" xfId="0" applyNumberFormat="1" applyFont="1" applyBorder="1" applyAlignment="1" applyProtection="1">
      <alignment/>
      <protection locked="0"/>
    </xf>
    <xf numFmtId="3" fontId="15" fillId="0" borderId="20" xfId="0" applyNumberFormat="1" applyFont="1" applyBorder="1" applyAlignment="1" applyProtection="1">
      <alignment/>
      <protection locked="0"/>
    </xf>
    <xf numFmtId="3" fontId="15" fillId="0" borderId="7" xfId="0" applyNumberFormat="1" applyFont="1" applyFill="1" applyBorder="1" applyAlignment="1" applyProtection="1">
      <alignment/>
      <protection locked="0"/>
    </xf>
    <xf numFmtId="0" fontId="15" fillId="0" borderId="7" xfId="0" applyFont="1" applyFill="1" applyBorder="1" applyAlignment="1">
      <alignment/>
    </xf>
    <xf numFmtId="0" fontId="15" fillId="0" borderId="7" xfId="0" applyFont="1" applyBorder="1" applyAlignment="1">
      <alignment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/>
    </xf>
    <xf numFmtId="3" fontId="15" fillId="0" borderId="7" xfId="0" applyNumberFormat="1" applyFont="1" applyBorder="1" applyAlignment="1">
      <alignment/>
    </xf>
    <xf numFmtId="3" fontId="15" fillId="0" borderId="9" xfId="0" applyNumberFormat="1" applyFont="1" applyFill="1" applyBorder="1" applyAlignment="1" applyProtection="1">
      <alignment/>
      <protection locked="0"/>
    </xf>
    <xf numFmtId="0" fontId="15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 applyAlignment="1" applyProtection="1">
      <alignment/>
      <protection locked="0"/>
    </xf>
    <xf numFmtId="0" fontId="15" fillId="2" borderId="8" xfId="0" applyFont="1" applyFill="1" applyBorder="1" applyAlignment="1">
      <alignment/>
    </xf>
    <xf numFmtId="0" fontId="15" fillId="2" borderId="8" xfId="0" applyFont="1" applyFill="1" applyBorder="1" applyAlignment="1">
      <alignment horizontal="center"/>
    </xf>
    <xf numFmtId="0" fontId="15" fillId="2" borderId="15" xfId="0" applyFont="1" applyFill="1" applyBorder="1" applyAlignment="1">
      <alignment/>
    </xf>
    <xf numFmtId="3" fontId="15" fillId="2" borderId="8" xfId="0" applyNumberFormat="1" applyFont="1" applyFill="1" applyBorder="1" applyAlignment="1" applyProtection="1">
      <alignment horizontal="right"/>
      <protection locked="0"/>
    </xf>
    <xf numFmtId="3" fontId="15" fillId="2" borderId="15" xfId="0" applyNumberFormat="1" applyFont="1" applyFill="1" applyBorder="1" applyAlignment="1" applyProtection="1">
      <alignment/>
      <protection locked="0"/>
    </xf>
    <xf numFmtId="3" fontId="15" fillId="2" borderId="8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15" fillId="0" borderId="15" xfId="0" applyFont="1" applyBorder="1" applyAlignment="1">
      <alignment horizontal="right"/>
    </xf>
    <xf numFmtId="0" fontId="11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15" fillId="0" borderId="7" xfId="0" applyFont="1" applyBorder="1" applyAlignment="1">
      <alignment horizontal="right"/>
    </xf>
    <xf numFmtId="0" fontId="5" fillId="0" borderId="7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right"/>
    </xf>
    <xf numFmtId="0" fontId="15" fillId="0" borderId="1" xfId="0" applyFont="1" applyFill="1" applyBorder="1" applyAlignment="1">
      <alignment/>
    </xf>
    <xf numFmtId="3" fontId="15" fillId="0" borderId="2" xfId="0" applyNumberFormat="1" applyFont="1" applyFill="1" applyBorder="1" applyAlignment="1" applyProtection="1">
      <alignment/>
      <protection locked="0"/>
    </xf>
    <xf numFmtId="0" fontId="14" fillId="0" borderId="8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2" xfId="0" applyFont="1" applyBorder="1" applyAlignment="1">
      <alignment/>
    </xf>
    <xf numFmtId="3" fontId="16" fillId="0" borderId="2" xfId="0" applyNumberFormat="1" applyFont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3" fontId="17" fillId="0" borderId="2" xfId="0" applyNumberFormat="1" applyFont="1" applyBorder="1" applyAlignment="1">
      <alignment horizontal="right"/>
    </xf>
    <xf numFmtId="0" fontId="17" fillId="0" borderId="17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6" fillId="0" borderId="14" xfId="0" applyNumberFormat="1" applyFont="1" applyBorder="1" applyAlignment="1">
      <alignment horizontal="right"/>
    </xf>
    <xf numFmtId="0" fontId="16" fillId="0" borderId="26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7" fillId="0" borderId="28" xfId="0" applyFont="1" applyBorder="1" applyAlignment="1">
      <alignment horizontal="center"/>
    </xf>
    <xf numFmtId="3" fontId="16" fillId="0" borderId="29" xfId="0" applyNumberFormat="1" applyFont="1" applyBorder="1" applyAlignment="1">
      <alignment horizontal="right"/>
    </xf>
    <xf numFmtId="0" fontId="17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5" fillId="0" borderId="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/>
    </xf>
    <xf numFmtId="3" fontId="11" fillId="0" borderId="7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/>
    </xf>
    <xf numFmtId="3" fontId="10" fillId="0" borderId="8" xfId="0" applyNumberFormat="1" applyFont="1" applyBorder="1" applyAlignment="1">
      <alignment horizontal="justify" vertical="top"/>
    </xf>
    <xf numFmtId="49" fontId="12" fillId="0" borderId="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justify" vertical="top"/>
    </xf>
    <xf numFmtId="3" fontId="19" fillId="0" borderId="1" xfId="0" applyNumberFormat="1" applyFont="1" applyBorder="1" applyAlignment="1">
      <alignment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/>
    </xf>
    <xf numFmtId="49" fontId="5" fillId="0" borderId="32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/>
    </xf>
    <xf numFmtId="172" fontId="5" fillId="0" borderId="7" xfId="0" applyNumberFormat="1" applyFont="1" applyBorder="1" applyAlignment="1">
      <alignment/>
    </xf>
    <xf numFmtId="172" fontId="11" fillId="0" borderId="7" xfId="0" applyNumberFormat="1" applyFont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3" fontId="19" fillId="0" borderId="4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/>
    </xf>
    <xf numFmtId="176" fontId="5" fillId="0" borderId="7" xfId="0" applyNumberFormat="1" applyFont="1" applyBorder="1" applyAlignment="1">
      <alignment vertical="center" wrapText="1"/>
    </xf>
    <xf numFmtId="49" fontId="13" fillId="0" borderId="8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/>
    </xf>
    <xf numFmtId="49" fontId="12" fillId="0" borderId="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3" fontId="19" fillId="0" borderId="4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49" fontId="5" fillId="0" borderId="43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3" fontId="12" fillId="0" borderId="45" xfId="0" applyNumberFormat="1" applyFont="1" applyBorder="1" applyAlignment="1">
      <alignment vertical="center" wrapText="1"/>
    </xf>
    <xf numFmtId="3" fontId="12" fillId="0" borderId="45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11" fillId="0" borderId="48" xfId="0" applyFont="1" applyBorder="1" applyAlignment="1">
      <alignment/>
    </xf>
    <xf numFmtId="3" fontId="11" fillId="0" borderId="49" xfId="0" applyNumberFormat="1" applyFont="1" applyBorder="1" applyAlignment="1">
      <alignment/>
    </xf>
    <xf numFmtId="0" fontId="5" fillId="0" borderId="50" xfId="0" applyFont="1" applyBorder="1" applyAlignment="1">
      <alignment/>
    </xf>
    <xf numFmtId="0" fontId="11" fillId="3" borderId="51" xfId="0" applyFont="1" applyFill="1" applyBorder="1" applyAlignment="1">
      <alignment/>
    </xf>
    <xf numFmtId="3" fontId="11" fillId="3" borderId="5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4" fontId="5" fillId="0" borderId="25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right" vertical="top"/>
    </xf>
    <xf numFmtId="3" fontId="11" fillId="0" borderId="54" xfId="0" applyNumberFormat="1" applyFont="1" applyFill="1" applyBorder="1" applyAlignment="1">
      <alignment horizontal="right" vertical="top"/>
    </xf>
    <xf numFmtId="1" fontId="5" fillId="0" borderId="55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right" vertical="top"/>
    </xf>
    <xf numFmtId="1" fontId="11" fillId="0" borderId="55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/>
    </xf>
    <xf numFmtId="49" fontId="11" fillId="0" borderId="56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49" fontId="11" fillId="0" borderId="57" xfId="0" applyNumberFormat="1" applyFont="1" applyFill="1" applyBorder="1" applyAlignment="1">
      <alignment horizontal="right" vertical="top"/>
    </xf>
    <xf numFmtId="49" fontId="5" fillId="0" borderId="56" xfId="0" applyNumberFormat="1" applyFont="1" applyFill="1" applyBorder="1" applyAlignment="1">
      <alignment horizontal="right" vertical="top"/>
    </xf>
    <xf numFmtId="1" fontId="11" fillId="0" borderId="55" xfId="0" applyNumberFormat="1" applyFont="1" applyFill="1" applyBorder="1" applyAlignment="1">
      <alignment horizontal="center" vertical="center"/>
    </xf>
    <xf numFmtId="49" fontId="11" fillId="0" borderId="56" xfId="0" applyNumberFormat="1" applyFont="1" applyFill="1" applyBorder="1" applyAlignment="1">
      <alignment horizontal="center" vertical="center"/>
    </xf>
    <xf numFmtId="49" fontId="11" fillId="0" borderId="57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" vertical="center"/>
    </xf>
    <xf numFmtId="1" fontId="5" fillId="0" borderId="55" xfId="0" applyNumberFormat="1" applyFont="1" applyBorder="1" applyAlignment="1">
      <alignment horizontal="right" vertical="center"/>
    </xf>
    <xf numFmtId="1" fontId="5" fillId="0" borderId="55" xfId="0" applyNumberFormat="1" applyFont="1" applyBorder="1" applyAlignment="1">
      <alignment horizontal="right"/>
    </xf>
    <xf numFmtId="1" fontId="5" fillId="0" borderId="56" xfId="0" applyNumberFormat="1" applyFont="1" applyBorder="1" applyAlignment="1">
      <alignment horizontal="right" vertical="center"/>
    </xf>
    <xf numFmtId="49" fontId="5" fillId="0" borderId="56" xfId="0" applyNumberFormat="1" applyFont="1" applyBorder="1" applyAlignment="1">
      <alignment/>
    </xf>
    <xf numFmtId="49" fontId="5" fillId="0" borderId="57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1" fontId="11" fillId="0" borderId="55" xfId="0" applyNumberFormat="1" applyFont="1" applyBorder="1" applyAlignment="1">
      <alignment horizontal="right" vertical="center"/>
    </xf>
    <xf numFmtId="1" fontId="11" fillId="0" borderId="5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/>
    </xf>
    <xf numFmtId="1" fontId="5" fillId="0" borderId="55" xfId="0" applyNumberFormat="1" applyFont="1" applyFill="1" applyBorder="1" applyAlignment="1">
      <alignment horizontal="right" vertical="center"/>
    </xf>
    <xf numFmtId="49" fontId="5" fillId="0" borderId="56" xfId="0" applyNumberFormat="1" applyFont="1" applyFill="1" applyBorder="1" applyAlignment="1">
      <alignment horizontal="center" vertical="top"/>
    </xf>
    <xf numFmtId="1" fontId="21" fillId="0" borderId="55" xfId="0" applyNumberFormat="1" applyFont="1" applyBorder="1" applyAlignment="1">
      <alignment horizontal="right"/>
    </xf>
    <xf numFmtId="49" fontId="5" fillId="0" borderId="57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right" vertical="center"/>
    </xf>
    <xf numFmtId="3" fontId="5" fillId="0" borderId="56" xfId="0" applyNumberFormat="1" applyFont="1" applyFill="1" applyBorder="1" applyAlignment="1">
      <alignment horizontal="right" vertical="top"/>
    </xf>
    <xf numFmtId="1" fontId="11" fillId="0" borderId="55" xfId="0" applyNumberFormat="1" applyFont="1" applyFill="1" applyBorder="1" applyAlignment="1">
      <alignment horizontal="right" vertical="center"/>
    </xf>
    <xf numFmtId="1" fontId="12" fillId="0" borderId="55" xfId="0" applyNumberFormat="1" applyFont="1" applyFill="1" applyBorder="1" applyAlignment="1">
      <alignment horizontal="right" vertical="center"/>
    </xf>
    <xf numFmtId="49" fontId="12" fillId="0" borderId="56" xfId="0" applyNumberFormat="1" applyFont="1" applyFill="1" applyBorder="1" applyAlignment="1">
      <alignment horizontal="center" vertical="center"/>
    </xf>
    <xf numFmtId="49" fontId="12" fillId="0" borderId="57" xfId="0" applyNumberFormat="1" applyFont="1" applyFill="1" applyBorder="1" applyAlignment="1">
      <alignment horizontal="center" vertical="center"/>
    </xf>
    <xf numFmtId="49" fontId="12" fillId="0" borderId="57" xfId="0" applyNumberFormat="1" applyFont="1" applyFill="1" applyBorder="1" applyAlignment="1">
      <alignment horizontal="right" vertical="top"/>
    </xf>
    <xf numFmtId="1" fontId="19" fillId="0" borderId="1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>
      <alignment horizontal="center" vertical="center"/>
    </xf>
    <xf numFmtId="49" fontId="19" fillId="0" borderId="57" xfId="0" applyNumberFormat="1" applyFont="1" applyFill="1" applyBorder="1" applyAlignment="1">
      <alignment horizontal="center" vertical="center"/>
    </xf>
    <xf numFmtId="49" fontId="19" fillId="0" borderId="57" xfId="0" applyNumberFormat="1" applyFont="1" applyFill="1" applyBorder="1" applyAlignment="1">
      <alignment horizontal="right" vertical="top"/>
    </xf>
    <xf numFmtId="3" fontId="19" fillId="0" borderId="56" xfId="0" applyNumberFormat="1" applyFont="1" applyFill="1" applyBorder="1" applyAlignment="1">
      <alignment horizontal="right" vertical="top"/>
    </xf>
    <xf numFmtId="1" fontId="5" fillId="0" borderId="56" xfId="0" applyNumberFormat="1" applyFont="1" applyBorder="1" applyAlignment="1">
      <alignment horizontal="right"/>
    </xf>
    <xf numFmtId="1" fontId="12" fillId="0" borderId="56" xfId="0" applyNumberFormat="1" applyFont="1" applyFill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right" vertical="top"/>
    </xf>
    <xf numFmtId="0" fontId="22" fillId="4" borderId="8" xfId="0" applyFont="1" applyFill="1" applyBorder="1" applyAlignment="1">
      <alignment/>
    </xf>
    <xf numFmtId="1" fontId="19" fillId="4" borderId="8" xfId="0" applyNumberFormat="1" applyFont="1" applyFill="1" applyBorder="1" applyAlignment="1">
      <alignment/>
    </xf>
    <xf numFmtId="1" fontId="19" fillId="4" borderId="14" xfId="0" applyNumberFormat="1" applyFont="1" applyFill="1" applyBorder="1" applyAlignment="1">
      <alignment/>
    </xf>
    <xf numFmtId="3" fontId="19" fillId="4" borderId="14" xfId="0" applyNumberFormat="1" applyFont="1" applyFill="1" applyBorder="1" applyAlignment="1">
      <alignment horizontal="right" vertical="top"/>
    </xf>
    <xf numFmtId="0" fontId="22" fillId="4" borderId="59" xfId="0" applyFont="1" applyFill="1" applyBorder="1" applyAlignment="1">
      <alignment/>
    </xf>
    <xf numFmtId="0" fontId="12" fillId="4" borderId="59" xfId="0" applyFont="1" applyFill="1" applyBorder="1" applyAlignment="1">
      <alignment/>
    </xf>
    <xf numFmtId="1" fontId="12" fillId="4" borderId="59" xfId="0" applyNumberFormat="1" applyFont="1" applyFill="1" applyBorder="1" applyAlignment="1">
      <alignment/>
    </xf>
    <xf numFmtId="3" fontId="12" fillId="4" borderId="59" xfId="0" applyNumberFormat="1" applyFont="1" applyFill="1" applyBorder="1" applyAlignment="1">
      <alignment horizontal="right" vertical="top"/>
    </xf>
    <xf numFmtId="0" fontId="22" fillId="4" borderId="60" xfId="0" applyFont="1" applyFill="1" applyBorder="1" applyAlignment="1">
      <alignment/>
    </xf>
    <xf numFmtId="0" fontId="12" fillId="4" borderId="60" xfId="0" applyFont="1" applyFill="1" applyBorder="1" applyAlignment="1">
      <alignment/>
    </xf>
    <xf numFmtId="1" fontId="12" fillId="4" borderId="60" xfId="0" applyNumberFormat="1" applyFont="1" applyFill="1" applyBorder="1" applyAlignment="1">
      <alignment/>
    </xf>
    <xf numFmtId="3" fontId="12" fillId="4" borderId="60" xfId="0" applyNumberFormat="1" applyFont="1" applyFill="1" applyBorder="1" applyAlignment="1">
      <alignment horizontal="right" vertical="top"/>
    </xf>
    <xf numFmtId="0" fontId="11" fillId="0" borderId="26" xfId="0" applyFont="1" applyBorder="1" applyAlignment="1">
      <alignment horizontal="left"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5" fillId="0" borderId="61" xfId="0" applyFont="1" applyBorder="1" applyAlignment="1">
      <alignment/>
    </xf>
    <xf numFmtId="0" fontId="11" fillId="5" borderId="51" xfId="0" applyFont="1" applyFill="1" applyBorder="1" applyAlignment="1">
      <alignment/>
    </xf>
    <xf numFmtId="0" fontId="11" fillId="5" borderId="26" xfId="0" applyFont="1" applyFill="1" applyBorder="1" applyAlignment="1">
      <alignment/>
    </xf>
    <xf numFmtId="3" fontId="11" fillId="5" borderId="26" xfId="0" applyNumberFormat="1" applyFont="1" applyFill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8" xfId="0" applyFont="1" applyBorder="1" applyAlignment="1">
      <alignment/>
    </xf>
    <xf numFmtId="3" fontId="5" fillId="0" borderId="28" xfId="0" applyNumberFormat="1" applyFont="1" applyBorder="1" applyAlignment="1">
      <alignment/>
    </xf>
    <xf numFmtId="49" fontId="5" fillId="0" borderId="62" xfId="0" applyNumberFormat="1" applyFont="1" applyBorder="1" applyAlignment="1">
      <alignment horizontal="center"/>
    </xf>
    <xf numFmtId="49" fontId="5" fillId="0" borderId="63" xfId="0" applyNumberFormat="1" applyFont="1" applyBorder="1" applyAlignment="1">
      <alignment horizontal="center"/>
    </xf>
    <xf numFmtId="3" fontId="11" fillId="0" borderId="62" xfId="0" applyNumberFormat="1" applyFont="1" applyBorder="1" applyAlignment="1">
      <alignment horizontal="justify" vertical="top"/>
    </xf>
    <xf numFmtId="3" fontId="11" fillId="0" borderId="62" xfId="0" applyNumberFormat="1" applyFont="1" applyBorder="1" applyAlignment="1">
      <alignment/>
    </xf>
    <xf numFmtId="0" fontId="17" fillId="0" borderId="64" xfId="0" applyFont="1" applyBorder="1" applyAlignment="1">
      <alignment horizontal="center"/>
    </xf>
    <xf numFmtId="0" fontId="17" fillId="0" borderId="65" xfId="0" applyFont="1" applyBorder="1" applyAlignment="1">
      <alignment/>
    </xf>
    <xf numFmtId="3" fontId="16" fillId="0" borderId="66" xfId="0" applyNumberFormat="1" applyFont="1" applyBorder="1" applyAlignment="1">
      <alignment horizontal="right"/>
    </xf>
    <xf numFmtId="3" fontId="17" fillId="0" borderId="66" xfId="0" applyNumberFormat="1" applyFont="1" applyBorder="1" applyAlignment="1">
      <alignment horizontal="right"/>
    </xf>
    <xf numFmtId="0" fontId="17" fillId="0" borderId="20" xfId="0" applyFont="1" applyBorder="1" applyAlignment="1">
      <alignment horizontal="center"/>
    </xf>
    <xf numFmtId="0" fontId="1" fillId="0" borderId="67" xfId="0" applyFont="1" applyBorder="1" applyAlignment="1">
      <alignment/>
    </xf>
    <xf numFmtId="0" fontId="17" fillId="0" borderId="67" xfId="0" applyFont="1" applyBorder="1" applyAlignment="1">
      <alignment horizontal="center"/>
    </xf>
    <xf numFmtId="3" fontId="17" fillId="0" borderId="19" xfId="0" applyNumberFormat="1" applyFont="1" applyBorder="1" applyAlignment="1">
      <alignment horizontal="right"/>
    </xf>
    <xf numFmtId="0" fontId="17" fillId="0" borderId="68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3" fontId="17" fillId="0" borderId="70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2" fontId="5" fillId="0" borderId="7" xfId="0" applyNumberFormat="1" applyFont="1" applyBorder="1" applyAlignment="1">
      <alignment vertical="center" wrapText="1"/>
    </xf>
    <xf numFmtId="3" fontId="11" fillId="0" borderId="56" xfId="0" applyNumberFormat="1" applyFont="1" applyFill="1" applyBorder="1" applyAlignment="1">
      <alignment horizontal="right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53" xfId="0" applyFont="1" applyBorder="1" applyAlignment="1">
      <alignment/>
    </xf>
    <xf numFmtId="0" fontId="5" fillId="0" borderId="56" xfId="0" applyFont="1" applyBorder="1" applyAlignment="1">
      <alignment/>
    </xf>
    <xf numFmtId="0" fontId="11" fillId="0" borderId="56" xfId="0" applyFont="1" applyFill="1" applyBorder="1" applyAlignment="1">
      <alignment vertical="top" wrapText="1"/>
    </xf>
    <xf numFmtId="0" fontId="5" fillId="0" borderId="56" xfId="0" applyFont="1" applyFill="1" applyBorder="1" applyAlignment="1">
      <alignment vertical="top" wrapText="1"/>
    </xf>
    <xf numFmtId="0" fontId="12" fillId="0" borderId="56" xfId="0" applyFont="1" applyBorder="1" applyAlignment="1">
      <alignment/>
    </xf>
    <xf numFmtId="0" fontId="5" fillId="0" borderId="56" xfId="0" applyFont="1" applyBorder="1" applyAlignment="1">
      <alignment vertical="center" wrapText="1"/>
    </xf>
    <xf numFmtId="0" fontId="5" fillId="0" borderId="56" xfId="0" applyFont="1" applyBorder="1" applyAlignment="1">
      <alignment horizontal="left" wrapText="1"/>
    </xf>
    <xf numFmtId="0" fontId="11" fillId="0" borderId="56" xfId="0" applyFont="1" applyBorder="1" applyAlignment="1">
      <alignment vertical="center" wrapText="1"/>
    </xf>
    <xf numFmtId="0" fontId="11" fillId="0" borderId="56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/>
    </xf>
    <xf numFmtId="0" fontId="5" fillId="0" borderId="56" xfId="0" applyFont="1" applyFill="1" applyBorder="1" applyAlignment="1">
      <alignment wrapText="1"/>
    </xf>
    <xf numFmtId="0" fontId="5" fillId="0" borderId="56" xfId="0" applyFont="1" applyFill="1" applyBorder="1" applyAlignment="1">
      <alignment horizontal="left" wrapText="1"/>
    </xf>
    <xf numFmtId="0" fontId="11" fillId="0" borderId="56" xfId="0" applyFont="1" applyFill="1" applyBorder="1" applyAlignment="1">
      <alignment/>
    </xf>
    <xf numFmtId="0" fontId="5" fillId="0" borderId="56" xfId="0" applyFont="1" applyBorder="1" applyAlignment="1">
      <alignment wrapText="1"/>
    </xf>
    <xf numFmtId="0" fontId="12" fillId="0" borderId="56" xfId="0" applyFont="1" applyFill="1" applyBorder="1" applyAlignment="1">
      <alignment/>
    </xf>
    <xf numFmtId="0" fontId="19" fillId="0" borderId="56" xfId="0" applyFont="1" applyFill="1" applyBorder="1" applyAlignment="1">
      <alignment/>
    </xf>
    <xf numFmtId="0" fontId="5" fillId="0" borderId="55" xfId="0" applyFont="1" applyBorder="1" applyAlignment="1">
      <alignment/>
    </xf>
    <xf numFmtId="0" fontId="19" fillId="4" borderId="8" xfId="0" applyFont="1" applyFill="1" applyBorder="1" applyAlignment="1">
      <alignment/>
    </xf>
    <xf numFmtId="1" fontId="11" fillId="0" borderId="56" xfId="0" applyNumberFormat="1" applyFont="1" applyBorder="1" applyAlignment="1">
      <alignment horizontal="right" vertical="center"/>
    </xf>
    <xf numFmtId="3" fontId="24" fillId="0" borderId="7" xfId="0" applyNumberFormat="1" applyFont="1" applyBorder="1" applyAlignment="1">
      <alignment/>
    </xf>
    <xf numFmtId="3" fontId="24" fillId="0" borderId="7" xfId="0" applyNumberFormat="1" applyFont="1" applyBorder="1" applyAlignment="1">
      <alignment vertical="center" wrapText="1"/>
    </xf>
    <xf numFmtId="0" fontId="15" fillId="0" borderId="71" xfId="0" applyFont="1" applyBorder="1" applyAlignment="1">
      <alignment horizontal="center"/>
    </xf>
    <xf numFmtId="0" fontId="15" fillId="0" borderId="72" xfId="0" applyFont="1" applyBorder="1" applyAlignment="1">
      <alignment/>
    </xf>
    <xf numFmtId="0" fontId="15" fillId="0" borderId="72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5" fillId="0" borderId="73" xfId="0" applyFont="1" applyFill="1" applyBorder="1" applyAlignment="1">
      <alignment vertical="center" wrapText="1"/>
    </xf>
    <xf numFmtId="0" fontId="15" fillId="0" borderId="72" xfId="0" applyFont="1" applyFill="1" applyBorder="1" applyAlignment="1">
      <alignment/>
    </xf>
    <xf numFmtId="0" fontId="11" fillId="0" borderId="5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3" fontId="14" fillId="0" borderId="14" xfId="0" applyNumberFormat="1" applyFont="1" applyFill="1" applyBorder="1" applyAlignment="1" applyProtection="1">
      <alignment/>
      <protection locked="0"/>
    </xf>
    <xf numFmtId="0" fontId="15" fillId="0" borderId="74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75" xfId="0" applyFont="1" applyBorder="1" applyAlignment="1">
      <alignment/>
    </xf>
    <xf numFmtId="0" fontId="15" fillId="0" borderId="76" xfId="0" applyFont="1" applyBorder="1" applyAlignment="1">
      <alignment horizontal="center"/>
    </xf>
    <xf numFmtId="49" fontId="15" fillId="0" borderId="77" xfId="0" applyNumberFormat="1" applyFont="1" applyBorder="1" applyAlignment="1">
      <alignment horizontal="center"/>
    </xf>
    <xf numFmtId="49" fontId="15" fillId="0" borderId="75" xfId="0" applyNumberFormat="1" applyFont="1" applyBorder="1" applyAlignment="1">
      <alignment horizontal="center"/>
    </xf>
    <xf numFmtId="0" fontId="11" fillId="0" borderId="76" xfId="0" applyFont="1" applyFill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5" fillId="0" borderId="67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3" fontId="5" fillId="0" borderId="32" xfId="0" applyNumberFormat="1" applyFont="1" applyBorder="1" applyAlignment="1">
      <alignment horizontal="justify" vertical="top"/>
    </xf>
    <xf numFmtId="3" fontId="5" fillId="0" borderId="7" xfId="0" applyNumberFormat="1" applyFont="1" applyBorder="1" applyAlignment="1">
      <alignment horizontal="left" vertical="top"/>
    </xf>
    <xf numFmtId="3" fontId="11" fillId="0" borderId="7" xfId="0" applyNumberFormat="1" applyFont="1" applyBorder="1" applyAlignment="1">
      <alignment horizontal="left" vertical="top"/>
    </xf>
    <xf numFmtId="3" fontId="5" fillId="0" borderId="7" xfId="0" applyNumberFormat="1" applyFont="1" applyBorder="1" applyAlignment="1">
      <alignment horizontal="left" vertical="center" wrapText="1"/>
    </xf>
    <xf numFmtId="0" fontId="5" fillId="0" borderId="55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56" xfId="0" applyFont="1" applyFill="1" applyBorder="1" applyAlignment="1">
      <alignment vertical="center" wrapText="1"/>
    </xf>
    <xf numFmtId="0" fontId="22" fillId="4" borderId="78" xfId="0" applyFont="1" applyFill="1" applyBorder="1" applyAlignment="1">
      <alignment/>
    </xf>
    <xf numFmtId="0" fontId="19" fillId="4" borderId="78" xfId="0" applyFont="1" applyFill="1" applyBorder="1" applyAlignment="1">
      <alignment/>
    </xf>
    <xf numFmtId="1" fontId="19" fillId="4" borderId="78" xfId="0" applyNumberFormat="1" applyFont="1" applyFill="1" applyBorder="1" applyAlignment="1">
      <alignment/>
    </xf>
    <xf numFmtId="3" fontId="19" fillId="4" borderId="78" xfId="0" applyNumberFormat="1" applyFont="1" applyFill="1" applyBorder="1" applyAlignment="1">
      <alignment horizontal="right" vertical="top"/>
    </xf>
    <xf numFmtId="0" fontId="19" fillId="4" borderId="60" xfId="0" applyFont="1" applyFill="1" applyBorder="1" applyAlignment="1">
      <alignment/>
    </xf>
    <xf numFmtId="3" fontId="19" fillId="4" borderId="60" xfId="0" applyNumberFormat="1" applyFont="1" applyFill="1" applyBorder="1" applyAlignment="1">
      <alignment horizontal="right" vertical="top"/>
    </xf>
    <xf numFmtId="3" fontId="19" fillId="0" borderId="62" xfId="0" applyNumberFormat="1" applyFont="1" applyBorder="1" applyAlignment="1">
      <alignment/>
    </xf>
    <xf numFmtId="3" fontId="19" fillId="0" borderId="7" xfId="0" applyNumberFormat="1" applyFont="1" applyBorder="1" applyAlignment="1">
      <alignment/>
    </xf>
    <xf numFmtId="1" fontId="5" fillId="0" borderId="25" xfId="0" applyNumberFormat="1" applyFont="1" applyFill="1" applyBorder="1" applyAlignment="1">
      <alignment horizontal="center"/>
    </xf>
    <xf numFmtId="0" fontId="5" fillId="0" borderId="79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79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/>
    </xf>
    <xf numFmtId="49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32" xfId="0" applyNumberFormat="1" applyFont="1" applyBorder="1" applyAlignment="1">
      <alignment vertical="center" wrapText="1"/>
    </xf>
    <xf numFmtId="3" fontId="5" fillId="0" borderId="56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80" xfId="0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right" vertical="top"/>
    </xf>
    <xf numFmtId="0" fontId="25" fillId="0" borderId="7" xfId="0" applyFont="1" applyBorder="1" applyAlignment="1">
      <alignment horizontal="right"/>
    </xf>
    <xf numFmtId="3" fontId="11" fillId="0" borderId="4" xfId="0" applyNumberFormat="1" applyFont="1" applyBorder="1" applyAlignment="1">
      <alignment/>
    </xf>
    <xf numFmtId="3" fontId="5" fillId="0" borderId="81" xfId="0" applyNumberFormat="1" applyFont="1" applyBorder="1" applyAlignment="1">
      <alignment/>
    </xf>
    <xf numFmtId="3" fontId="11" fillId="0" borderId="56" xfId="0" applyNumberFormat="1" applyFont="1" applyBorder="1" applyAlignment="1">
      <alignment/>
    </xf>
    <xf numFmtId="3" fontId="11" fillId="5" borderId="82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7" fillId="0" borderId="8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5" fillId="0" borderId="83" xfId="0" applyFont="1" applyBorder="1" applyAlignment="1">
      <alignment horizontal="center"/>
    </xf>
    <xf numFmtId="0" fontId="15" fillId="0" borderId="84" xfId="0" applyFont="1" applyBorder="1" applyAlignment="1">
      <alignment horizontal="center"/>
    </xf>
    <xf numFmtId="0" fontId="15" fillId="0" borderId="84" xfId="0" applyFont="1" applyBorder="1" applyAlignment="1">
      <alignment/>
    </xf>
    <xf numFmtId="0" fontId="15" fillId="0" borderId="52" xfId="0" applyFont="1" applyBorder="1" applyAlignment="1">
      <alignment horizontal="center"/>
    </xf>
    <xf numFmtId="49" fontId="15" fillId="0" borderId="84" xfId="0" applyNumberFormat="1" applyFont="1" applyBorder="1" applyAlignment="1">
      <alignment horizontal="center"/>
    </xf>
    <xf numFmtId="3" fontId="14" fillId="0" borderId="14" xfId="0" applyNumberFormat="1" applyFont="1" applyFill="1" applyBorder="1" applyAlignment="1" applyProtection="1">
      <alignment horizontal="right"/>
      <protection locked="0"/>
    </xf>
    <xf numFmtId="49" fontId="15" fillId="0" borderId="85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7" fillId="6" borderId="17" xfId="0" applyFont="1" applyFill="1" applyBorder="1" applyAlignment="1">
      <alignment horizontal="center"/>
    </xf>
    <xf numFmtId="0" fontId="17" fillId="6" borderId="26" xfId="0" applyFont="1" applyFill="1" applyBorder="1" applyAlignment="1">
      <alignment/>
    </xf>
    <xf numFmtId="0" fontId="17" fillId="6" borderId="26" xfId="0" applyFont="1" applyFill="1" applyBorder="1" applyAlignment="1">
      <alignment horizontal="center"/>
    </xf>
    <xf numFmtId="3" fontId="16" fillId="6" borderId="14" xfId="0" applyNumberFormat="1" applyFont="1" applyFill="1" applyBorder="1" applyAlignment="1">
      <alignment horizontal="right"/>
    </xf>
    <xf numFmtId="0" fontId="1" fillId="0" borderId="69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3" fontId="10" fillId="0" borderId="8" xfId="0" applyNumberFormat="1" applyFont="1" applyBorder="1" applyAlignment="1">
      <alignment horizontal="right" vertical="top"/>
    </xf>
    <xf numFmtId="3" fontId="11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49" fontId="5" fillId="0" borderId="40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3" fontId="11" fillId="0" borderId="40" xfId="0" applyNumberFormat="1" applyFont="1" applyBorder="1" applyAlignment="1">
      <alignment horizontal="justify" vertical="top"/>
    </xf>
    <xf numFmtId="3" fontId="11" fillId="0" borderId="40" xfId="0" applyNumberFormat="1" applyFont="1" applyBorder="1" applyAlignment="1">
      <alignment horizontal="right" vertical="top"/>
    </xf>
    <xf numFmtId="3" fontId="11" fillId="0" borderId="40" xfId="0" applyNumberFormat="1" applyFont="1" applyBorder="1" applyAlignment="1">
      <alignment/>
    </xf>
    <xf numFmtId="3" fontId="5" fillId="0" borderId="1" xfId="0" applyNumberFormat="1" applyFont="1" applyBorder="1" applyAlignment="1">
      <alignment horizontal="justify" vertical="top"/>
    </xf>
    <xf numFmtId="3" fontId="5" fillId="0" borderId="1" xfId="0" applyNumberFormat="1" applyFont="1" applyBorder="1" applyAlignment="1">
      <alignment horizontal="right" vertical="top"/>
    </xf>
    <xf numFmtId="49" fontId="23" fillId="0" borderId="8" xfId="0" applyNumberFormat="1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3" fontId="23" fillId="0" borderId="8" xfId="0" applyNumberFormat="1" applyFont="1" applyBorder="1" applyAlignment="1">
      <alignment/>
    </xf>
    <xf numFmtId="3" fontId="11" fillId="0" borderId="7" xfId="0" applyNumberFormat="1" applyFont="1" applyBorder="1" applyAlignment="1">
      <alignment vertical="center"/>
    </xf>
    <xf numFmtId="0" fontId="11" fillId="0" borderId="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/>
    </xf>
    <xf numFmtId="49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86" xfId="0" applyFont="1" applyBorder="1" applyAlignment="1">
      <alignment horizontal="right"/>
    </xf>
    <xf numFmtId="0" fontId="5" fillId="0" borderId="8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8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79" xfId="0" applyFont="1" applyBorder="1" applyAlignment="1">
      <alignment/>
    </xf>
    <xf numFmtId="0" fontId="5" fillId="0" borderId="88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89" xfId="0" applyFont="1" applyBorder="1" applyAlignment="1">
      <alignment/>
    </xf>
    <xf numFmtId="3" fontId="5" fillId="0" borderId="90" xfId="0" applyNumberFormat="1" applyFont="1" applyBorder="1" applyAlignment="1">
      <alignment horizontal="right"/>
    </xf>
    <xf numFmtId="3" fontId="5" fillId="0" borderId="91" xfId="0" applyNumberFormat="1" applyFont="1" applyBorder="1" applyAlignment="1">
      <alignment horizontal="right"/>
    </xf>
    <xf numFmtId="0" fontId="5" fillId="0" borderId="92" xfId="0" applyFont="1" applyBorder="1" applyAlignment="1">
      <alignment horizontal="center"/>
    </xf>
    <xf numFmtId="0" fontId="5" fillId="0" borderId="93" xfId="0" applyFont="1" applyBorder="1" applyAlignment="1">
      <alignment/>
    </xf>
    <xf numFmtId="0" fontId="5" fillId="0" borderId="94" xfId="0" applyFont="1" applyBorder="1" applyAlignment="1">
      <alignment/>
    </xf>
    <xf numFmtId="3" fontId="5" fillId="0" borderId="95" xfId="0" applyNumberFormat="1" applyFont="1" applyBorder="1" applyAlignment="1">
      <alignment horizontal="right"/>
    </xf>
    <xf numFmtId="3" fontId="5" fillId="0" borderId="9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97" xfId="0" applyFont="1" applyBorder="1" applyAlignment="1">
      <alignment/>
    </xf>
    <xf numFmtId="3" fontId="5" fillId="0" borderId="67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5" fillId="0" borderId="56" xfId="0" applyFont="1" applyBorder="1" applyAlignment="1">
      <alignment horizontal="center"/>
    </xf>
    <xf numFmtId="0" fontId="5" fillId="0" borderId="98" xfId="0" applyFont="1" applyBorder="1" applyAlignment="1">
      <alignment/>
    </xf>
    <xf numFmtId="0" fontId="5" fillId="0" borderId="99" xfId="0" applyFont="1" applyBorder="1" applyAlignment="1">
      <alignment/>
    </xf>
    <xf numFmtId="3" fontId="5" fillId="0" borderId="100" xfId="0" applyNumberFormat="1" applyFont="1" applyBorder="1" applyAlignment="1">
      <alignment horizontal="right"/>
    </xf>
    <xf numFmtId="3" fontId="5" fillId="0" borderId="57" xfId="0" applyNumberFormat="1" applyFont="1" applyBorder="1" applyAlignment="1">
      <alignment horizontal="right"/>
    </xf>
    <xf numFmtId="3" fontId="5" fillId="0" borderId="80" xfId="0" applyNumberFormat="1" applyFont="1" applyBorder="1" applyAlignment="1">
      <alignment horizontal="right"/>
    </xf>
    <xf numFmtId="3" fontId="18" fillId="0" borderId="0" xfId="0" applyNumberFormat="1" applyFont="1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101" xfId="0" applyFont="1" applyBorder="1" applyAlignment="1">
      <alignment/>
    </xf>
    <xf numFmtId="0" fontId="5" fillId="0" borderId="102" xfId="0" applyFont="1" applyBorder="1" applyAlignment="1">
      <alignment/>
    </xf>
    <xf numFmtId="3" fontId="5" fillId="0" borderId="103" xfId="0" applyNumberFormat="1" applyFont="1" applyBorder="1" applyAlignment="1">
      <alignment horizontal="right"/>
    </xf>
    <xf numFmtId="3" fontId="5" fillId="0" borderId="58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82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1" fillId="0" borderId="17" xfId="0" applyFont="1" applyBorder="1" applyAlignment="1">
      <alignment/>
    </xf>
    <xf numFmtId="0" fontId="11" fillId="0" borderId="8" xfId="0" applyFont="1" applyBorder="1" applyAlignment="1">
      <alignment/>
    </xf>
    <xf numFmtId="0" fontId="5" fillId="0" borderId="104" xfId="0" applyFont="1" applyBorder="1" applyAlignment="1">
      <alignment/>
    </xf>
    <xf numFmtId="49" fontId="5" fillId="0" borderId="100" xfId="0" applyNumberFormat="1" applyFont="1" applyBorder="1" applyAlignment="1">
      <alignment horizontal="right"/>
    </xf>
    <xf numFmtId="0" fontId="5" fillId="0" borderId="100" xfId="0" applyFont="1" applyBorder="1" applyAlignment="1">
      <alignment vertical="center" wrapText="1"/>
    </xf>
    <xf numFmtId="3" fontId="5" fillId="0" borderId="57" xfId="0" applyNumberFormat="1" applyFont="1" applyBorder="1" applyAlignment="1">
      <alignment/>
    </xf>
    <xf numFmtId="0" fontId="5" fillId="0" borderId="22" xfId="0" applyFont="1" applyBorder="1" applyAlignment="1">
      <alignment vertical="center" wrapText="1"/>
    </xf>
    <xf numFmtId="3" fontId="5" fillId="0" borderId="2" xfId="0" applyNumberFormat="1" applyFont="1" applyBorder="1" applyAlignment="1">
      <alignment/>
    </xf>
    <xf numFmtId="0" fontId="5" fillId="0" borderId="100" xfId="0" applyFont="1" applyBorder="1" applyAlignment="1">
      <alignment/>
    </xf>
    <xf numFmtId="0" fontId="5" fillId="0" borderId="105" xfId="0" applyFont="1" applyBorder="1" applyAlignment="1">
      <alignment/>
    </xf>
    <xf numFmtId="0" fontId="5" fillId="0" borderId="106" xfId="0" applyFont="1" applyBorder="1" applyAlignment="1">
      <alignment/>
    </xf>
    <xf numFmtId="3" fontId="5" fillId="0" borderId="107" xfId="0" applyNumberFormat="1" applyFont="1" applyBorder="1" applyAlignment="1">
      <alignment/>
    </xf>
    <xf numFmtId="0" fontId="5" fillId="0" borderId="26" xfId="0" applyFont="1" applyBorder="1" applyAlignment="1">
      <alignment/>
    </xf>
    <xf numFmtId="3" fontId="11" fillId="0" borderId="14" xfId="0" applyNumberFormat="1" applyFont="1" applyBorder="1" applyAlignment="1">
      <alignment/>
    </xf>
    <xf numFmtId="3" fontId="5" fillId="0" borderId="43" xfId="0" applyNumberFormat="1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3" fontId="11" fillId="0" borderId="32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/>
    </xf>
    <xf numFmtId="0" fontId="1" fillId="0" borderId="32" xfId="0" applyFont="1" applyBorder="1" applyAlignment="1">
      <alignment vertical="center" wrapText="1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3" fontId="15" fillId="0" borderId="19" xfId="0" applyNumberFormat="1" applyFont="1" applyBorder="1" applyAlignment="1">
      <alignment/>
    </xf>
    <xf numFmtId="3" fontId="15" fillId="0" borderId="108" xfId="0" applyNumberFormat="1" applyFont="1" applyFill="1" applyBorder="1" applyAlignment="1" applyProtection="1">
      <alignment/>
      <protection locked="0"/>
    </xf>
    <xf numFmtId="3" fontId="15" fillId="0" borderId="18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5" fillId="0" borderId="2" xfId="0" applyNumberFormat="1" applyFont="1" applyBorder="1" applyAlignment="1" applyProtection="1">
      <alignment/>
      <protection locked="0"/>
    </xf>
    <xf numFmtId="3" fontId="15" fillId="0" borderId="16" xfId="0" applyNumberFormat="1" applyFont="1" applyBorder="1" applyAlignment="1" applyProtection="1">
      <alignment/>
      <protection locked="0"/>
    </xf>
    <xf numFmtId="3" fontId="15" fillId="0" borderId="109" xfId="0" applyNumberFormat="1" applyFont="1" applyFill="1" applyBorder="1" applyAlignment="1" applyProtection="1">
      <alignment/>
      <protection locked="0"/>
    </xf>
    <xf numFmtId="3" fontId="15" fillId="0" borderId="3" xfId="0" applyNumberFormat="1" applyFont="1" applyBorder="1" applyAlignment="1" applyProtection="1">
      <alignment horizontal="right"/>
      <protection locked="0"/>
    </xf>
    <xf numFmtId="3" fontId="15" fillId="0" borderId="7" xfId="0" applyNumberFormat="1" applyFont="1" applyBorder="1" applyAlignment="1">
      <alignment vertical="center" wrapText="1"/>
    </xf>
    <xf numFmtId="49" fontId="15" fillId="0" borderId="0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5" fillId="0" borderId="0" xfId="0" applyNumberFormat="1" applyFont="1" applyBorder="1" applyAlignment="1" applyProtection="1">
      <alignment/>
      <protection locked="0"/>
    </xf>
    <xf numFmtId="3" fontId="5" fillId="0" borderId="7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workbookViewId="0" topLeftCell="A105">
      <selection activeCell="G136" sqref="G136"/>
    </sheetView>
  </sheetViews>
  <sheetFormatPr defaultColWidth="9.00390625" defaultRowHeight="12.75"/>
  <cols>
    <col min="1" max="1" width="4.00390625" style="0" customWidth="1"/>
    <col min="2" max="2" width="53.375" style="0" customWidth="1"/>
    <col min="3" max="3" width="4.375" style="0" customWidth="1"/>
    <col min="4" max="4" width="6.00390625" style="0" customWidth="1"/>
    <col min="5" max="5" width="5.25390625" style="0" customWidth="1"/>
    <col min="6" max="6" width="11.00390625" style="36" customWidth="1"/>
  </cols>
  <sheetData>
    <row r="1" spans="1:5" ht="12.75">
      <c r="A1" s="36"/>
      <c r="B1" s="92" t="s">
        <v>12</v>
      </c>
      <c r="C1" s="36"/>
      <c r="D1" s="36"/>
      <c r="E1" s="36"/>
    </row>
    <row r="2" spans="1:5" ht="12.75">
      <c r="A2" s="36"/>
      <c r="B2" s="92" t="s">
        <v>724</v>
      </c>
      <c r="C2" s="36"/>
      <c r="D2" s="36"/>
      <c r="E2" s="36"/>
    </row>
    <row r="3" spans="1:5" ht="12.75">
      <c r="A3" s="36"/>
      <c r="B3" s="92" t="s">
        <v>51</v>
      </c>
      <c r="C3" s="36"/>
      <c r="D3" s="36"/>
      <c r="E3" s="36"/>
    </row>
    <row r="4" spans="1:5" ht="12.75">
      <c r="A4" s="211"/>
      <c r="B4" s="212"/>
      <c r="C4" s="213" t="s">
        <v>549</v>
      </c>
      <c r="D4" s="213"/>
      <c r="E4" s="214"/>
    </row>
    <row r="5" spans="1:6" ht="13.5" thickBot="1">
      <c r="A5" s="211"/>
      <c r="B5" s="211"/>
      <c r="C5" s="211"/>
      <c r="D5" s="211"/>
      <c r="E5" s="214"/>
      <c r="F5" s="36" t="s">
        <v>98</v>
      </c>
    </row>
    <row r="6" spans="1:6" ht="13.5" thickTop="1">
      <c r="A6" s="93"/>
      <c r="B6" s="310" t="s">
        <v>308</v>
      </c>
      <c r="C6" s="215"/>
      <c r="D6" s="216"/>
      <c r="E6" s="217"/>
      <c r="F6" s="310" t="s">
        <v>399</v>
      </c>
    </row>
    <row r="7" spans="1:6" ht="12.75">
      <c r="A7" s="94"/>
      <c r="B7" s="311"/>
      <c r="C7" s="218" t="s">
        <v>309</v>
      </c>
      <c r="D7" s="219" t="s">
        <v>96</v>
      </c>
      <c r="E7" s="141" t="s">
        <v>626</v>
      </c>
      <c r="F7" s="311" t="s">
        <v>93</v>
      </c>
    </row>
    <row r="8" spans="1:6" ht="13.5" thickBot="1">
      <c r="A8" s="220"/>
      <c r="B8" s="312" t="s">
        <v>97</v>
      </c>
      <c r="C8" s="221" t="s">
        <v>98</v>
      </c>
      <c r="D8" s="222"/>
      <c r="E8" s="223"/>
      <c r="F8" s="312" t="s">
        <v>775</v>
      </c>
    </row>
    <row r="9" spans="1:6" ht="14.25" thickBot="1" thickTop="1">
      <c r="A9" s="220"/>
      <c r="B9" s="312">
        <v>1</v>
      </c>
      <c r="C9" s="221">
        <v>2</v>
      </c>
      <c r="D9" s="222">
        <v>3</v>
      </c>
      <c r="E9" s="387">
        <v>4</v>
      </c>
      <c r="F9" s="395">
        <v>5</v>
      </c>
    </row>
    <row r="10" spans="1:6" ht="13.5" thickTop="1">
      <c r="A10" s="224">
        <v>1</v>
      </c>
      <c r="B10" s="324" t="s">
        <v>350</v>
      </c>
      <c r="C10" s="225" t="s">
        <v>133</v>
      </c>
      <c r="D10" s="226"/>
      <c r="E10" s="227"/>
      <c r="F10" s="228">
        <f>SUM(F11:F11)</f>
        <v>7000</v>
      </c>
    </row>
    <row r="11" spans="1:7" ht="12.75">
      <c r="A11" s="229"/>
      <c r="B11" s="325" t="s">
        <v>329</v>
      </c>
      <c r="C11" s="230"/>
      <c r="D11" s="231" t="s">
        <v>146</v>
      </c>
      <c r="E11" s="232" t="s">
        <v>374</v>
      </c>
      <c r="F11" s="397">
        <v>7000</v>
      </c>
      <c r="G11" t="s">
        <v>98</v>
      </c>
    </row>
    <row r="12" spans="1:6" ht="12.75">
      <c r="A12" s="233">
        <v>2</v>
      </c>
      <c r="B12" s="234" t="s">
        <v>376</v>
      </c>
      <c r="C12" s="235" t="s">
        <v>378</v>
      </c>
      <c r="D12" s="236"/>
      <c r="E12" s="237"/>
      <c r="F12" s="314">
        <f>F13</f>
        <v>3000</v>
      </c>
    </row>
    <row r="13" spans="1:6" ht="12.75">
      <c r="A13" s="229"/>
      <c r="B13" s="325" t="s">
        <v>379</v>
      </c>
      <c r="C13" s="230"/>
      <c r="D13" s="230" t="s">
        <v>377</v>
      </c>
      <c r="E13" s="232" t="s">
        <v>647</v>
      </c>
      <c r="F13" s="397">
        <v>3000</v>
      </c>
    </row>
    <row r="14" spans="1:6" ht="15.75" customHeight="1">
      <c r="A14" s="239">
        <v>3</v>
      </c>
      <c r="B14" s="326" t="s">
        <v>335</v>
      </c>
      <c r="C14" s="240" t="s">
        <v>154</v>
      </c>
      <c r="D14" s="241"/>
      <c r="E14" s="237"/>
      <c r="F14" s="314">
        <f>SUM(F15+F17+F21)</f>
        <v>4099351</v>
      </c>
    </row>
    <row r="15" spans="1:6" ht="15.75" customHeight="1">
      <c r="A15" s="239"/>
      <c r="B15" s="327" t="s">
        <v>3</v>
      </c>
      <c r="C15" s="242"/>
      <c r="D15" s="243" t="s">
        <v>803</v>
      </c>
      <c r="E15" s="232"/>
      <c r="F15" s="258">
        <f>SUM(F16:F16)</f>
        <v>312965</v>
      </c>
    </row>
    <row r="16" spans="1:7" ht="15.75" customHeight="1">
      <c r="A16" s="239"/>
      <c r="B16" s="378" t="s">
        <v>550</v>
      </c>
      <c r="C16" s="242"/>
      <c r="D16" s="243"/>
      <c r="E16" s="232" t="s">
        <v>647</v>
      </c>
      <c r="F16" s="397">
        <v>312965</v>
      </c>
      <c r="G16" t="s">
        <v>98</v>
      </c>
    </row>
    <row r="17" spans="1:6" ht="12.75">
      <c r="A17" s="239"/>
      <c r="B17" s="378" t="s">
        <v>522</v>
      </c>
      <c r="C17" s="242"/>
      <c r="D17" s="243" t="s">
        <v>883</v>
      </c>
      <c r="E17" s="232"/>
      <c r="F17" s="397">
        <f>SUM(F18:F20)</f>
        <v>1870000</v>
      </c>
    </row>
    <row r="18" spans="1:6" ht="12.75">
      <c r="A18" s="239"/>
      <c r="B18" s="378" t="s">
        <v>882</v>
      </c>
      <c r="C18" s="242"/>
      <c r="D18" s="243"/>
      <c r="E18" s="232" t="s">
        <v>647</v>
      </c>
      <c r="F18" s="397">
        <v>1230000</v>
      </c>
    </row>
    <row r="19" spans="1:6" ht="12.75">
      <c r="A19" s="239"/>
      <c r="B19" s="378" t="s">
        <v>501</v>
      </c>
      <c r="C19" s="242"/>
      <c r="D19" s="243"/>
      <c r="E19" s="232" t="s">
        <v>647</v>
      </c>
      <c r="F19" s="397">
        <v>60000</v>
      </c>
    </row>
    <row r="20" spans="1:6" ht="12.75">
      <c r="A20" s="239"/>
      <c r="B20" s="378" t="s">
        <v>500</v>
      </c>
      <c r="C20" s="242"/>
      <c r="D20" s="243"/>
      <c r="E20" s="232" t="s">
        <v>646</v>
      </c>
      <c r="F20" s="397">
        <v>580000</v>
      </c>
    </row>
    <row r="21" spans="1:6" ht="15.75" customHeight="1">
      <c r="A21" s="239"/>
      <c r="B21" s="327" t="s">
        <v>109</v>
      </c>
      <c r="C21" s="242"/>
      <c r="D21" s="243" t="s">
        <v>155</v>
      </c>
      <c r="E21" s="232"/>
      <c r="F21" s="258">
        <f>SUM(F22:F30)</f>
        <v>1916386</v>
      </c>
    </row>
    <row r="22" spans="1:6" ht="12.75">
      <c r="A22" s="244"/>
      <c r="B22" s="325" t="s">
        <v>683</v>
      </c>
      <c r="C22" s="230"/>
      <c r="D22" s="231" t="s">
        <v>98</v>
      </c>
      <c r="E22" s="232" t="s">
        <v>648</v>
      </c>
      <c r="F22" s="397">
        <v>156756</v>
      </c>
    </row>
    <row r="23" spans="1:6" ht="12.75">
      <c r="A23" s="245"/>
      <c r="B23" s="328" t="s">
        <v>630</v>
      </c>
      <c r="C23" s="230"/>
      <c r="D23" s="231" t="s">
        <v>98</v>
      </c>
      <c r="E23" s="232" t="s">
        <v>645</v>
      </c>
      <c r="F23" s="397">
        <v>7156</v>
      </c>
    </row>
    <row r="24" spans="1:6" ht="12.75">
      <c r="A24" s="245"/>
      <c r="B24" s="328" t="s">
        <v>684</v>
      </c>
      <c r="C24" s="230"/>
      <c r="D24" s="231" t="s">
        <v>98</v>
      </c>
      <c r="E24" s="232" t="s">
        <v>647</v>
      </c>
      <c r="F24" s="397">
        <v>66500</v>
      </c>
    </row>
    <row r="25" spans="1:6" ht="12.75">
      <c r="A25" s="245"/>
      <c r="B25" s="328" t="s">
        <v>681</v>
      </c>
      <c r="C25" s="230"/>
      <c r="D25" s="231" t="s">
        <v>98</v>
      </c>
      <c r="E25" s="232" t="s">
        <v>650</v>
      </c>
      <c r="F25" s="397">
        <v>64230</v>
      </c>
    </row>
    <row r="26" spans="1:7" ht="12.75">
      <c r="A26" s="245"/>
      <c r="B26" s="328" t="s">
        <v>682</v>
      </c>
      <c r="C26" s="230"/>
      <c r="D26" s="231" t="s">
        <v>98</v>
      </c>
      <c r="E26" s="232" t="s">
        <v>649</v>
      </c>
      <c r="F26" s="397">
        <v>1526254</v>
      </c>
      <c r="G26" t="s">
        <v>98</v>
      </c>
    </row>
    <row r="27" spans="1:6" ht="12.75">
      <c r="A27" s="244"/>
      <c r="B27" s="325" t="s">
        <v>310</v>
      </c>
      <c r="C27" s="230"/>
      <c r="D27" s="231" t="s">
        <v>98</v>
      </c>
      <c r="E27" s="232" t="s">
        <v>646</v>
      </c>
      <c r="F27" s="397">
        <v>15000</v>
      </c>
    </row>
    <row r="28" spans="1:6" ht="12.75">
      <c r="A28" s="244"/>
      <c r="B28" s="325" t="s">
        <v>385</v>
      </c>
      <c r="C28" s="230"/>
      <c r="D28" s="231" t="s">
        <v>98</v>
      </c>
      <c r="E28" s="232" t="s">
        <v>651</v>
      </c>
      <c r="F28" s="397">
        <v>4000</v>
      </c>
    </row>
    <row r="29" spans="1:6" ht="12.75">
      <c r="A29" s="244"/>
      <c r="B29" s="325" t="s">
        <v>380</v>
      </c>
      <c r="C29" s="230"/>
      <c r="D29" s="231" t="s">
        <v>98</v>
      </c>
      <c r="E29" s="232" t="s">
        <v>651</v>
      </c>
      <c r="F29" s="397">
        <v>42500</v>
      </c>
    </row>
    <row r="30" spans="1:6" ht="24">
      <c r="A30" s="246"/>
      <c r="B30" s="329" t="s">
        <v>259</v>
      </c>
      <c r="C30" s="230"/>
      <c r="D30" s="231"/>
      <c r="E30" s="232" t="s">
        <v>524</v>
      </c>
      <c r="F30" s="397">
        <v>33990</v>
      </c>
    </row>
    <row r="31" spans="1:6" ht="12.75">
      <c r="A31" s="233">
        <v>4</v>
      </c>
      <c r="B31" s="234" t="s">
        <v>227</v>
      </c>
      <c r="C31" s="235" t="s">
        <v>158</v>
      </c>
      <c r="D31" s="235"/>
      <c r="E31" s="237"/>
      <c r="F31" s="314">
        <f>SUM(F32)</f>
        <v>44000</v>
      </c>
    </row>
    <row r="32" spans="1:6" ht="12.75">
      <c r="A32" s="375" t="s">
        <v>130</v>
      </c>
      <c r="B32" s="330" t="s">
        <v>668</v>
      </c>
      <c r="C32" s="247"/>
      <c r="D32" s="248" t="s">
        <v>667</v>
      </c>
      <c r="E32" s="232"/>
      <c r="F32" s="258">
        <f>SUM(F33:F33)</f>
        <v>44000</v>
      </c>
    </row>
    <row r="33" spans="1:6" ht="12.75">
      <c r="A33" s="244" t="s">
        <v>98</v>
      </c>
      <c r="B33" s="325" t="s">
        <v>69</v>
      </c>
      <c r="C33" s="230"/>
      <c r="D33" s="231" t="s">
        <v>98</v>
      </c>
      <c r="E33" s="232" t="s">
        <v>646</v>
      </c>
      <c r="F33" s="397">
        <v>44000</v>
      </c>
    </row>
    <row r="34" spans="1:6" ht="12.75">
      <c r="A34" s="233">
        <v>5</v>
      </c>
      <c r="B34" s="234" t="s">
        <v>351</v>
      </c>
      <c r="C34" s="235" t="s">
        <v>207</v>
      </c>
      <c r="D34" s="235"/>
      <c r="E34" s="237"/>
      <c r="F34" s="314">
        <f>SUM(F35+F36)</f>
        <v>166011</v>
      </c>
    </row>
    <row r="35" spans="1:6" ht="12.75">
      <c r="A35" s="244" t="s">
        <v>128</v>
      </c>
      <c r="B35" s="325" t="s">
        <v>697</v>
      </c>
      <c r="C35" s="230"/>
      <c r="D35" s="231" t="s">
        <v>209</v>
      </c>
      <c r="E35" s="232">
        <v>2010</v>
      </c>
      <c r="F35" s="397">
        <v>146546</v>
      </c>
    </row>
    <row r="36" spans="1:6" ht="12.75">
      <c r="A36" s="244" t="s">
        <v>130</v>
      </c>
      <c r="B36" s="325" t="s">
        <v>657</v>
      </c>
      <c r="C36" s="235"/>
      <c r="D36" s="231" t="s">
        <v>226</v>
      </c>
      <c r="E36" s="232"/>
      <c r="F36" s="258">
        <f>SUM(F37:F40)</f>
        <v>19465</v>
      </c>
    </row>
    <row r="37" spans="1:6" ht="12.75">
      <c r="A37" s="250"/>
      <c r="B37" s="325" t="s">
        <v>652</v>
      </c>
      <c r="C37" s="230"/>
      <c r="D37" s="231" t="s">
        <v>98</v>
      </c>
      <c r="E37" s="232" t="s">
        <v>374</v>
      </c>
      <c r="F37" s="397">
        <v>3000</v>
      </c>
    </row>
    <row r="38" spans="1:6" ht="12.75">
      <c r="A38" s="250"/>
      <c r="B38" s="325" t="s">
        <v>690</v>
      </c>
      <c r="C38" s="230"/>
      <c r="D38" s="231"/>
      <c r="E38" s="232" t="s">
        <v>647</v>
      </c>
      <c r="F38" s="397">
        <v>3000</v>
      </c>
    </row>
    <row r="39" spans="1:6" ht="12.75">
      <c r="A39" s="250"/>
      <c r="B39" s="325" t="s">
        <v>654</v>
      </c>
      <c r="C39" s="230"/>
      <c r="D39" s="231" t="s">
        <v>98</v>
      </c>
      <c r="E39" s="232" t="s">
        <v>646</v>
      </c>
      <c r="F39" s="397">
        <v>9465</v>
      </c>
    </row>
    <row r="40" spans="1:6" ht="12.75">
      <c r="A40" s="250"/>
      <c r="B40" s="325" t="s">
        <v>653</v>
      </c>
      <c r="C40" s="230"/>
      <c r="D40" s="230" t="s">
        <v>98</v>
      </c>
      <c r="E40" s="232" t="s">
        <v>441</v>
      </c>
      <c r="F40" s="397">
        <v>4000</v>
      </c>
    </row>
    <row r="41" spans="1:6" ht="24">
      <c r="A41" s="233">
        <v>6</v>
      </c>
      <c r="B41" s="331" t="s">
        <v>621</v>
      </c>
      <c r="C41" s="235" t="s">
        <v>365</v>
      </c>
      <c r="D41" s="235"/>
      <c r="E41" s="237"/>
      <c r="F41" s="314">
        <f>SUM(F42:F42)</f>
        <v>3450</v>
      </c>
    </row>
    <row r="42" spans="1:6" ht="12.75">
      <c r="A42" s="229"/>
      <c r="B42" s="325" t="s">
        <v>696</v>
      </c>
      <c r="C42" s="230"/>
      <c r="D42" s="230" t="s">
        <v>366</v>
      </c>
      <c r="E42" s="232">
        <v>2010</v>
      </c>
      <c r="F42" s="397">
        <v>3450</v>
      </c>
    </row>
    <row r="43" spans="1:6" ht="16.5" customHeight="1">
      <c r="A43" s="251">
        <v>7</v>
      </c>
      <c r="B43" s="331" t="s">
        <v>339</v>
      </c>
      <c r="C43" s="235" t="s">
        <v>233</v>
      </c>
      <c r="D43" s="235"/>
      <c r="E43" s="237"/>
      <c r="F43" s="314">
        <f>SUM(F44:F44)</f>
        <v>300</v>
      </c>
    </row>
    <row r="44" spans="1:6" ht="12.75">
      <c r="A44" s="342"/>
      <c r="B44" s="329" t="s">
        <v>125</v>
      </c>
      <c r="C44" s="230"/>
      <c r="D44" s="230" t="s">
        <v>238</v>
      </c>
      <c r="E44" s="237"/>
      <c r="F44" s="258">
        <f>SUM(F45:F45)</f>
        <v>300</v>
      </c>
    </row>
    <row r="45" spans="1:6" ht="12.75">
      <c r="A45" s="252"/>
      <c r="B45" s="325" t="s">
        <v>695</v>
      </c>
      <c r="C45" s="230"/>
      <c r="D45" s="230" t="s">
        <v>98</v>
      </c>
      <c r="E45" s="232" t="s">
        <v>432</v>
      </c>
      <c r="F45" s="397">
        <v>300</v>
      </c>
    </row>
    <row r="46" spans="1:6" ht="36">
      <c r="A46" s="239">
        <v>8</v>
      </c>
      <c r="B46" s="332" t="s">
        <v>444</v>
      </c>
      <c r="C46" s="240" t="s">
        <v>362</v>
      </c>
      <c r="D46" s="241"/>
      <c r="E46" s="237"/>
      <c r="F46" s="314">
        <f>SUM(F47+F48+F55+F67+F68+F69+F72)</f>
        <v>15794180</v>
      </c>
    </row>
    <row r="47" spans="1:6" ht="12.75">
      <c r="A47" s="253" t="s">
        <v>128</v>
      </c>
      <c r="B47" s="333" t="s">
        <v>660</v>
      </c>
      <c r="C47" s="242"/>
      <c r="D47" s="242" t="s">
        <v>678</v>
      </c>
      <c r="E47" s="232" t="s">
        <v>631</v>
      </c>
      <c r="F47" s="397">
        <v>20000</v>
      </c>
    </row>
    <row r="48" spans="1:6" ht="35.25" customHeight="1">
      <c r="A48" s="253" t="s">
        <v>130</v>
      </c>
      <c r="B48" s="327" t="s">
        <v>691</v>
      </c>
      <c r="C48" s="242"/>
      <c r="D48" s="254" t="s">
        <v>629</v>
      </c>
      <c r="E48" s="232"/>
      <c r="F48" s="258">
        <f>SUM(F49:F54)</f>
        <v>5152763</v>
      </c>
    </row>
    <row r="49" spans="1:7" ht="12.75">
      <c r="A49" s="244"/>
      <c r="B49" s="325" t="s">
        <v>326</v>
      </c>
      <c r="C49" s="230"/>
      <c r="D49" s="230" t="s">
        <v>98</v>
      </c>
      <c r="E49" s="232" t="s">
        <v>632</v>
      </c>
      <c r="F49" s="397">
        <v>4766199</v>
      </c>
      <c r="G49" t="s">
        <v>98</v>
      </c>
    </row>
    <row r="50" spans="1:6" ht="12.75">
      <c r="A50" s="244"/>
      <c r="B50" s="325" t="s">
        <v>316</v>
      </c>
      <c r="C50" s="230"/>
      <c r="D50" s="230" t="s">
        <v>98</v>
      </c>
      <c r="E50" s="232" t="s">
        <v>633</v>
      </c>
      <c r="F50" s="397">
        <v>79959</v>
      </c>
    </row>
    <row r="51" spans="1:6" ht="12.75">
      <c r="A51" s="244"/>
      <c r="B51" s="325" t="s">
        <v>317</v>
      </c>
      <c r="C51" s="230"/>
      <c r="D51" s="230" t="s">
        <v>98</v>
      </c>
      <c r="E51" s="232" t="s">
        <v>634</v>
      </c>
      <c r="F51" s="397">
        <v>56695</v>
      </c>
    </row>
    <row r="52" spans="1:7" ht="12.75">
      <c r="A52" s="244"/>
      <c r="B52" s="325" t="s">
        <v>327</v>
      </c>
      <c r="C52" s="230"/>
      <c r="D52" s="230" t="s">
        <v>98</v>
      </c>
      <c r="E52" s="232" t="s">
        <v>635</v>
      </c>
      <c r="F52" s="397">
        <v>200090</v>
      </c>
      <c r="G52" t="s">
        <v>98</v>
      </c>
    </row>
    <row r="53" spans="1:6" ht="12.75">
      <c r="A53" s="244"/>
      <c r="B53" s="325" t="s">
        <v>356</v>
      </c>
      <c r="C53" s="230"/>
      <c r="D53" s="230" t="s">
        <v>98</v>
      </c>
      <c r="E53" s="232" t="s">
        <v>637</v>
      </c>
      <c r="F53" s="397">
        <v>11000</v>
      </c>
    </row>
    <row r="54" spans="1:6" ht="24">
      <c r="A54" s="255"/>
      <c r="B54" s="327" t="s">
        <v>261</v>
      </c>
      <c r="C54" s="242"/>
      <c r="D54" s="243"/>
      <c r="E54" s="256" t="s">
        <v>262</v>
      </c>
      <c r="F54" s="397">
        <v>38820</v>
      </c>
    </row>
    <row r="55" spans="1:6" ht="39" customHeight="1">
      <c r="A55" s="253" t="s">
        <v>584</v>
      </c>
      <c r="B55" s="334" t="s">
        <v>333</v>
      </c>
      <c r="C55" s="242"/>
      <c r="D55" s="254" t="s">
        <v>412</v>
      </c>
      <c r="E55" s="232"/>
      <c r="F55" s="258">
        <f>SUM(F56:F66)</f>
        <v>3011035</v>
      </c>
    </row>
    <row r="56" spans="1:6" ht="12.75">
      <c r="A56" s="244"/>
      <c r="B56" s="325" t="s">
        <v>326</v>
      </c>
      <c r="C56" s="230"/>
      <c r="D56" s="230" t="s">
        <v>98</v>
      </c>
      <c r="E56" s="232" t="s">
        <v>632</v>
      </c>
      <c r="F56" s="397">
        <f>1560650+271520</f>
        <v>1832170</v>
      </c>
    </row>
    <row r="57" spans="1:6" ht="12.75">
      <c r="A57" s="244"/>
      <c r="B57" s="325" t="s">
        <v>316</v>
      </c>
      <c r="C57" s="230"/>
      <c r="D57" s="230" t="s">
        <v>98</v>
      </c>
      <c r="E57" s="232" t="s">
        <v>633</v>
      </c>
      <c r="F57" s="397">
        <v>518434</v>
      </c>
    </row>
    <row r="58" spans="1:6" ht="12.75">
      <c r="A58" s="244"/>
      <c r="B58" s="325" t="s">
        <v>317</v>
      </c>
      <c r="C58" s="230"/>
      <c r="D58" s="230" t="s">
        <v>98</v>
      </c>
      <c r="E58" s="232" t="s">
        <v>634</v>
      </c>
      <c r="F58" s="397">
        <v>15001</v>
      </c>
    </row>
    <row r="59" spans="1:7" ht="12.75">
      <c r="A59" s="244"/>
      <c r="B59" s="325" t="s">
        <v>327</v>
      </c>
      <c r="C59" s="230"/>
      <c r="D59" s="230" t="s">
        <v>98</v>
      </c>
      <c r="E59" s="232" t="s">
        <v>635</v>
      </c>
      <c r="F59" s="397">
        <v>174830</v>
      </c>
      <c r="G59" t="s">
        <v>98</v>
      </c>
    </row>
    <row r="60" spans="1:6" ht="12.75">
      <c r="A60" s="244"/>
      <c r="B60" s="325" t="s">
        <v>328</v>
      </c>
      <c r="C60" s="230"/>
      <c r="D60" s="230" t="s">
        <v>98</v>
      </c>
      <c r="E60" s="232" t="s">
        <v>636</v>
      </c>
      <c r="F60" s="397">
        <v>55000</v>
      </c>
    </row>
    <row r="61" spans="1:6" ht="12.75">
      <c r="A61" s="244"/>
      <c r="B61" s="325" t="s">
        <v>331</v>
      </c>
      <c r="C61" s="230"/>
      <c r="D61" s="230" t="s">
        <v>98</v>
      </c>
      <c r="E61" s="232" t="s">
        <v>638</v>
      </c>
      <c r="F61" s="397">
        <v>8600</v>
      </c>
    </row>
    <row r="62" spans="1:6" ht="12.75">
      <c r="A62" s="244"/>
      <c r="B62" s="325" t="s">
        <v>357</v>
      </c>
      <c r="C62" s="230"/>
      <c r="D62" s="230" t="s">
        <v>98</v>
      </c>
      <c r="E62" s="232" t="s">
        <v>640</v>
      </c>
      <c r="F62" s="397">
        <v>20000</v>
      </c>
    </row>
    <row r="63" spans="1:6" ht="12.75">
      <c r="A63" s="244"/>
      <c r="B63" s="325" t="s">
        <v>358</v>
      </c>
      <c r="C63" s="230"/>
      <c r="D63" s="230" t="s">
        <v>98</v>
      </c>
      <c r="E63" s="232" t="s">
        <v>641</v>
      </c>
      <c r="F63" s="397">
        <v>11000</v>
      </c>
    </row>
    <row r="64" spans="1:6" ht="12.75">
      <c r="A64" s="244"/>
      <c r="B64" s="325" t="s">
        <v>359</v>
      </c>
      <c r="C64" s="230"/>
      <c r="D64" s="230" t="s">
        <v>98</v>
      </c>
      <c r="E64" s="232" t="s">
        <v>642</v>
      </c>
      <c r="F64" s="397">
        <v>3000</v>
      </c>
    </row>
    <row r="65" spans="1:6" ht="12.75">
      <c r="A65" s="244"/>
      <c r="B65" s="325" t="s">
        <v>354</v>
      </c>
      <c r="C65" s="230"/>
      <c r="D65" s="230" t="s">
        <v>98</v>
      </c>
      <c r="E65" s="232" t="s">
        <v>642</v>
      </c>
      <c r="F65" s="397">
        <v>23000</v>
      </c>
    </row>
    <row r="66" spans="1:6" ht="12.75">
      <c r="A66" s="244"/>
      <c r="B66" s="325" t="s">
        <v>356</v>
      </c>
      <c r="C66" s="230"/>
      <c r="D66" s="230" t="s">
        <v>98</v>
      </c>
      <c r="E66" s="232" t="s">
        <v>637</v>
      </c>
      <c r="F66" s="397">
        <v>350000</v>
      </c>
    </row>
    <row r="67" spans="1:6" ht="12.75">
      <c r="A67" s="244" t="s">
        <v>698</v>
      </c>
      <c r="B67" s="325" t="s">
        <v>332</v>
      </c>
      <c r="C67" s="230"/>
      <c r="D67" s="231" t="s">
        <v>679</v>
      </c>
      <c r="E67" s="232" t="s">
        <v>639</v>
      </c>
      <c r="F67" s="397">
        <v>450000</v>
      </c>
    </row>
    <row r="68" spans="1:6" ht="12.75">
      <c r="A68" s="244" t="s">
        <v>699</v>
      </c>
      <c r="B68" s="325" t="s">
        <v>313</v>
      </c>
      <c r="C68" s="230"/>
      <c r="D68" s="231" t="s">
        <v>680</v>
      </c>
      <c r="E68" s="232" t="s">
        <v>643</v>
      </c>
      <c r="F68" s="397">
        <v>57000</v>
      </c>
    </row>
    <row r="69" spans="1:6" ht="12.75">
      <c r="A69" s="244" t="s">
        <v>700</v>
      </c>
      <c r="B69" s="325" t="s">
        <v>342</v>
      </c>
      <c r="C69" s="230"/>
      <c r="D69" s="230" t="s">
        <v>593</v>
      </c>
      <c r="E69" s="232"/>
      <c r="F69" s="258">
        <f>SUM(F70:F71)</f>
        <v>7092882</v>
      </c>
    </row>
    <row r="70" spans="1:6" ht="12.75">
      <c r="A70" s="246"/>
      <c r="B70" s="333" t="s">
        <v>494</v>
      </c>
      <c r="C70" s="230"/>
      <c r="D70" s="230" t="s">
        <v>98</v>
      </c>
      <c r="E70" s="232" t="s">
        <v>594</v>
      </c>
      <c r="F70" s="397">
        <v>6703882</v>
      </c>
    </row>
    <row r="71" spans="1:6" ht="12.75">
      <c r="A71" s="246"/>
      <c r="B71" s="333" t="s">
        <v>343</v>
      </c>
      <c r="C71" s="230"/>
      <c r="D71" s="230" t="s">
        <v>98</v>
      </c>
      <c r="E71" s="232" t="s">
        <v>595</v>
      </c>
      <c r="F71" s="397">
        <v>389000</v>
      </c>
    </row>
    <row r="72" spans="1:6" ht="14.25" customHeight="1">
      <c r="A72" s="244" t="s">
        <v>701</v>
      </c>
      <c r="B72" s="335" t="s">
        <v>558</v>
      </c>
      <c r="C72" s="230"/>
      <c r="D72" s="230" t="s">
        <v>608</v>
      </c>
      <c r="E72" s="232"/>
      <c r="F72" s="258">
        <f>SUM(F73:F74)</f>
        <v>10500</v>
      </c>
    </row>
    <row r="73" spans="1:6" ht="12.75">
      <c r="A73" s="244" t="s">
        <v>98</v>
      </c>
      <c r="B73" s="335" t="s">
        <v>704</v>
      </c>
      <c r="C73" s="242"/>
      <c r="D73" s="242" t="s">
        <v>98</v>
      </c>
      <c r="E73" s="232" t="s">
        <v>374</v>
      </c>
      <c r="F73" s="397">
        <v>2000</v>
      </c>
    </row>
    <row r="74" spans="1:6" ht="21" customHeight="1">
      <c r="A74" s="244" t="s">
        <v>98</v>
      </c>
      <c r="B74" s="329" t="s">
        <v>413</v>
      </c>
      <c r="C74" s="230"/>
      <c r="D74" s="230" t="s">
        <v>98</v>
      </c>
      <c r="E74" s="232" t="s">
        <v>592</v>
      </c>
      <c r="F74" s="397">
        <f>3500+2000+3000</f>
        <v>8500</v>
      </c>
    </row>
    <row r="75" spans="1:6" ht="12.75">
      <c r="A75" s="250">
        <v>9</v>
      </c>
      <c r="B75" s="234" t="s">
        <v>338</v>
      </c>
      <c r="C75" s="235" t="s">
        <v>244</v>
      </c>
      <c r="D75" s="235"/>
      <c r="E75" s="237"/>
      <c r="F75" s="314">
        <f>SUM(F76:F79)</f>
        <v>13508135</v>
      </c>
    </row>
    <row r="76" spans="1:6" ht="12.75">
      <c r="A76" s="257" t="s">
        <v>128</v>
      </c>
      <c r="B76" s="325" t="s">
        <v>349</v>
      </c>
      <c r="C76" s="247"/>
      <c r="D76" s="248" t="s">
        <v>360</v>
      </c>
      <c r="E76" s="232" t="s">
        <v>598</v>
      </c>
      <c r="F76" s="397">
        <v>9813843</v>
      </c>
    </row>
    <row r="77" spans="1:6" ht="12.75">
      <c r="A77" s="249" t="s">
        <v>130</v>
      </c>
      <c r="B77" s="325" t="s">
        <v>344</v>
      </c>
      <c r="C77" s="230"/>
      <c r="D77" s="230" t="s">
        <v>627</v>
      </c>
      <c r="E77" s="238" t="s">
        <v>598</v>
      </c>
      <c r="F77" s="397">
        <v>2744180</v>
      </c>
    </row>
    <row r="78" spans="1:6" ht="12.75">
      <c r="A78" s="245" t="s">
        <v>584</v>
      </c>
      <c r="B78" s="325" t="s">
        <v>345</v>
      </c>
      <c r="C78" s="230"/>
      <c r="D78" s="230" t="s">
        <v>628</v>
      </c>
      <c r="E78" s="238" t="s">
        <v>598</v>
      </c>
      <c r="F78" s="397">
        <v>905056</v>
      </c>
    </row>
    <row r="79" spans="1:6" ht="12.75">
      <c r="A79" s="245" t="s">
        <v>698</v>
      </c>
      <c r="B79" s="325" t="s">
        <v>832</v>
      </c>
      <c r="C79" s="230"/>
      <c r="D79" s="231" t="s">
        <v>361</v>
      </c>
      <c r="E79" s="232"/>
      <c r="F79" s="258">
        <f>SUM(F80:F80)</f>
        <v>45056</v>
      </c>
    </row>
    <row r="80" spans="1:6" ht="12.75">
      <c r="A80" s="253" t="s">
        <v>98</v>
      </c>
      <c r="B80" s="333" t="s">
        <v>256</v>
      </c>
      <c r="C80" s="242"/>
      <c r="D80" s="243" t="s">
        <v>98</v>
      </c>
      <c r="E80" s="232" t="s">
        <v>651</v>
      </c>
      <c r="F80" s="397">
        <v>45056</v>
      </c>
    </row>
    <row r="81" spans="1:6" ht="12.75">
      <c r="A81" s="250">
        <v>10</v>
      </c>
      <c r="B81" s="234" t="s">
        <v>337</v>
      </c>
      <c r="C81" s="235" t="s">
        <v>247</v>
      </c>
      <c r="D81" s="235"/>
      <c r="E81" s="237"/>
      <c r="F81" s="314">
        <f>SUM(F82+F87+F90)</f>
        <v>418984</v>
      </c>
    </row>
    <row r="82" spans="1:6" ht="12.75">
      <c r="A82" s="244" t="s">
        <v>128</v>
      </c>
      <c r="B82" s="325" t="s">
        <v>311</v>
      </c>
      <c r="C82" s="235"/>
      <c r="D82" s="230" t="s">
        <v>248</v>
      </c>
      <c r="E82" s="237"/>
      <c r="F82" s="397">
        <f>SUM(F83:F86)</f>
        <v>136984</v>
      </c>
    </row>
    <row r="83" spans="1:6" ht="12.75">
      <c r="A83" s="244"/>
      <c r="B83" s="325" t="s">
        <v>655</v>
      </c>
      <c r="C83" s="230"/>
      <c r="D83" s="230" t="s">
        <v>98</v>
      </c>
      <c r="E83" s="232" t="s">
        <v>647</v>
      </c>
      <c r="F83" s="397">
        <v>11832</v>
      </c>
    </row>
    <row r="84" spans="1:6" ht="12.75">
      <c r="A84" s="244"/>
      <c r="B84" s="325" t="s">
        <v>677</v>
      </c>
      <c r="C84" s="230"/>
      <c r="D84" s="230"/>
      <c r="E84" s="232" t="s">
        <v>646</v>
      </c>
      <c r="F84" s="397">
        <v>5002</v>
      </c>
    </row>
    <row r="85" spans="1:6" ht="12.75">
      <c r="A85" s="244"/>
      <c r="B85" s="325" t="s">
        <v>495</v>
      </c>
      <c r="C85" s="230"/>
      <c r="D85" s="230"/>
      <c r="E85" s="232" t="s">
        <v>651</v>
      </c>
      <c r="F85" s="397">
        <v>150</v>
      </c>
    </row>
    <row r="86" spans="1:6" ht="12.75">
      <c r="A86" s="244"/>
      <c r="B86" s="325" t="s">
        <v>471</v>
      </c>
      <c r="C86" s="230"/>
      <c r="D86" s="230"/>
      <c r="E86" s="232" t="s">
        <v>586</v>
      </c>
      <c r="F86" s="397">
        <v>120000</v>
      </c>
    </row>
    <row r="87" spans="1:6" ht="12.75">
      <c r="A87" s="244" t="s">
        <v>130</v>
      </c>
      <c r="B87" s="325" t="s">
        <v>405</v>
      </c>
      <c r="C87" s="230"/>
      <c r="D87" s="230" t="s">
        <v>254</v>
      </c>
      <c r="E87" s="232"/>
      <c r="F87" s="258">
        <f>SUM(F88:F89)</f>
        <v>278358</v>
      </c>
    </row>
    <row r="88" spans="1:6" ht="12.75">
      <c r="A88" s="244"/>
      <c r="B88" s="325" t="s">
        <v>694</v>
      </c>
      <c r="C88" s="230" t="s">
        <v>98</v>
      </c>
      <c r="D88" s="230" t="s">
        <v>98</v>
      </c>
      <c r="E88" s="232" t="s">
        <v>374</v>
      </c>
      <c r="F88" s="397">
        <v>271553</v>
      </c>
    </row>
    <row r="89" spans="1:6" ht="12.75">
      <c r="A89" s="244"/>
      <c r="B89" s="325" t="s">
        <v>677</v>
      </c>
      <c r="C89" s="230"/>
      <c r="D89" s="230"/>
      <c r="E89" s="232" t="s">
        <v>646</v>
      </c>
      <c r="F89" s="397">
        <v>6805</v>
      </c>
    </row>
    <row r="90" spans="1:6" ht="12.75">
      <c r="A90" s="244" t="s">
        <v>584</v>
      </c>
      <c r="B90" s="325" t="s">
        <v>112</v>
      </c>
      <c r="C90" s="230"/>
      <c r="D90" s="230" t="s">
        <v>255</v>
      </c>
      <c r="E90" s="232"/>
      <c r="F90" s="397">
        <f>F91</f>
        <v>3642</v>
      </c>
    </row>
    <row r="91" spans="1:6" ht="12.75">
      <c r="A91" s="244"/>
      <c r="B91" s="325" t="s">
        <v>655</v>
      </c>
      <c r="C91" s="230"/>
      <c r="D91" s="230"/>
      <c r="E91" s="232" t="s">
        <v>647</v>
      </c>
      <c r="F91" s="397">
        <v>3642</v>
      </c>
    </row>
    <row r="92" spans="1:6" ht="12.75">
      <c r="A92" s="250">
        <v>11</v>
      </c>
      <c r="B92" s="234" t="s">
        <v>336</v>
      </c>
      <c r="C92" s="235" t="s">
        <v>273</v>
      </c>
      <c r="D92" s="235"/>
      <c r="E92" s="237"/>
      <c r="F92" s="414">
        <f>F93</f>
        <v>300000</v>
      </c>
    </row>
    <row r="93" spans="1:7" ht="12.75">
      <c r="A93" s="244"/>
      <c r="B93" s="325" t="s">
        <v>658</v>
      </c>
      <c r="C93" s="230" t="s">
        <v>98</v>
      </c>
      <c r="D93" s="230" t="s">
        <v>275</v>
      </c>
      <c r="E93" s="232" t="s">
        <v>644</v>
      </c>
      <c r="F93" s="397">
        <v>300000</v>
      </c>
      <c r="G93" t="s">
        <v>98</v>
      </c>
    </row>
    <row r="94" spans="1:6" ht="12.75">
      <c r="A94" s="259">
        <v>12</v>
      </c>
      <c r="B94" s="336" t="s">
        <v>210</v>
      </c>
      <c r="C94" s="240" t="s">
        <v>211</v>
      </c>
      <c r="D94" s="240"/>
      <c r="E94" s="237"/>
      <c r="F94" s="314">
        <f>SUM(F95,F97:F104)</f>
        <v>11507872</v>
      </c>
    </row>
    <row r="95" spans="1:6" ht="12.75">
      <c r="A95" s="253" t="s">
        <v>128</v>
      </c>
      <c r="B95" s="333" t="s">
        <v>1</v>
      </c>
      <c r="C95" s="242"/>
      <c r="D95" s="242" t="s">
        <v>610</v>
      </c>
      <c r="E95" s="232" t="s">
        <v>98</v>
      </c>
      <c r="F95" s="258">
        <f>SUM(F96:F96)</f>
        <v>810000</v>
      </c>
    </row>
    <row r="96" spans="1:6" ht="14.25" customHeight="1">
      <c r="A96" s="244" t="s">
        <v>98</v>
      </c>
      <c r="B96" s="337" t="s">
        <v>2</v>
      </c>
      <c r="C96" s="230"/>
      <c r="D96" s="230" t="s">
        <v>98</v>
      </c>
      <c r="E96" s="232">
        <v>2010</v>
      </c>
      <c r="F96" s="397">
        <v>810000</v>
      </c>
    </row>
    <row r="97" spans="1:6" ht="25.5" customHeight="1">
      <c r="A97" s="244" t="s">
        <v>130</v>
      </c>
      <c r="B97" s="329" t="s">
        <v>263</v>
      </c>
      <c r="C97" s="230"/>
      <c r="D97" s="230" t="s">
        <v>447</v>
      </c>
      <c r="E97" s="232" t="s">
        <v>432</v>
      </c>
      <c r="F97" s="397">
        <v>9319000</v>
      </c>
    </row>
    <row r="98" spans="1:6" ht="12.75">
      <c r="A98" s="244" t="s">
        <v>584</v>
      </c>
      <c r="B98" s="325" t="s">
        <v>669</v>
      </c>
      <c r="C98" s="230"/>
      <c r="D98" s="230" t="s">
        <v>611</v>
      </c>
      <c r="E98" s="232">
        <v>2010</v>
      </c>
      <c r="F98" s="397">
        <v>22000</v>
      </c>
    </row>
    <row r="99" spans="1:6" ht="12.75">
      <c r="A99" s="244" t="s">
        <v>698</v>
      </c>
      <c r="B99" s="325" t="s">
        <v>375</v>
      </c>
      <c r="C99" s="230"/>
      <c r="D99" s="230" t="s">
        <v>612</v>
      </c>
      <c r="E99" s="232">
        <v>2010</v>
      </c>
      <c r="F99" s="397">
        <v>160000</v>
      </c>
    </row>
    <row r="100" spans="1:6" ht="12.75">
      <c r="A100" s="244" t="s">
        <v>699</v>
      </c>
      <c r="B100" s="325" t="s">
        <v>375</v>
      </c>
      <c r="C100" s="230"/>
      <c r="D100" s="230" t="s">
        <v>612</v>
      </c>
      <c r="E100" s="232" t="s">
        <v>559</v>
      </c>
      <c r="F100" s="397">
        <v>370000</v>
      </c>
    </row>
    <row r="101" spans="1:6" ht="12.75">
      <c r="A101" s="260" t="s">
        <v>700</v>
      </c>
      <c r="B101" s="325" t="s">
        <v>346</v>
      </c>
      <c r="C101" s="230"/>
      <c r="D101" s="230" t="s">
        <v>614</v>
      </c>
      <c r="E101" s="232" t="s">
        <v>559</v>
      </c>
      <c r="F101" s="397">
        <v>376000</v>
      </c>
    </row>
    <row r="102" spans="1:6" ht="12.75">
      <c r="A102" s="253" t="s">
        <v>701</v>
      </c>
      <c r="B102" s="333" t="s">
        <v>659</v>
      </c>
      <c r="C102" s="240"/>
      <c r="D102" s="242" t="s">
        <v>615</v>
      </c>
      <c r="E102" s="232" t="s">
        <v>646</v>
      </c>
      <c r="F102" s="397">
        <v>47500</v>
      </c>
    </row>
    <row r="103" spans="1:6" ht="14.25" customHeight="1">
      <c r="A103" s="244" t="s">
        <v>702</v>
      </c>
      <c r="B103" s="337" t="s">
        <v>703</v>
      </c>
      <c r="C103" s="235"/>
      <c r="D103" s="230" t="s">
        <v>615</v>
      </c>
      <c r="E103" s="232">
        <v>2010</v>
      </c>
      <c r="F103" s="397">
        <v>103000</v>
      </c>
    </row>
    <row r="104" spans="1:6" ht="14.25" customHeight="1">
      <c r="A104" s="244" t="s">
        <v>814</v>
      </c>
      <c r="B104" s="337" t="s">
        <v>104</v>
      </c>
      <c r="C104" s="235"/>
      <c r="D104" s="231" t="s">
        <v>616</v>
      </c>
      <c r="E104" s="232"/>
      <c r="F104" s="258">
        <f>SUM(F105:F107)</f>
        <v>300372</v>
      </c>
    </row>
    <row r="105" spans="1:6" ht="24">
      <c r="A105" s="244"/>
      <c r="B105" s="329" t="s">
        <v>833</v>
      </c>
      <c r="C105" s="235"/>
      <c r="D105" s="231"/>
      <c r="E105" s="232" t="s">
        <v>834</v>
      </c>
      <c r="F105" s="397">
        <v>59529</v>
      </c>
    </row>
    <row r="106" spans="1:6" ht="24">
      <c r="A106" s="244"/>
      <c r="B106" s="329" t="s">
        <v>833</v>
      </c>
      <c r="C106" s="235"/>
      <c r="D106" s="231"/>
      <c r="E106" s="232" t="s">
        <v>835</v>
      </c>
      <c r="F106" s="397">
        <v>19843</v>
      </c>
    </row>
    <row r="107" spans="1:6" ht="12.75">
      <c r="A107" s="260" t="s">
        <v>98</v>
      </c>
      <c r="B107" s="325" t="s">
        <v>836</v>
      </c>
      <c r="C107" s="230"/>
      <c r="D107" s="231" t="s">
        <v>98</v>
      </c>
      <c r="E107" s="232" t="s">
        <v>559</v>
      </c>
      <c r="F107" s="397">
        <v>221000</v>
      </c>
    </row>
    <row r="108" spans="1:6" ht="12.75">
      <c r="A108" s="250">
        <v>13</v>
      </c>
      <c r="B108" s="234" t="s">
        <v>407</v>
      </c>
      <c r="C108" s="235" t="s">
        <v>268</v>
      </c>
      <c r="D108" s="235"/>
      <c r="E108" s="237"/>
      <c r="F108" s="414">
        <f>F109</f>
        <v>10061</v>
      </c>
    </row>
    <row r="109" spans="1:6" ht="12.75">
      <c r="A109" s="244"/>
      <c r="B109" s="325" t="s">
        <v>428</v>
      </c>
      <c r="C109" s="230"/>
      <c r="D109" s="230" t="s">
        <v>427</v>
      </c>
      <c r="E109" s="232"/>
      <c r="F109" s="397">
        <f>F110</f>
        <v>10061</v>
      </c>
    </row>
    <row r="110" spans="1:6" ht="12.75">
      <c r="A110" s="244"/>
      <c r="B110" s="325" t="s">
        <v>408</v>
      </c>
      <c r="C110" s="230"/>
      <c r="D110" s="230"/>
      <c r="E110" s="232" t="s">
        <v>625</v>
      </c>
      <c r="F110" s="397">
        <v>10061</v>
      </c>
    </row>
    <row r="111" spans="1:6" ht="12.75">
      <c r="A111" s="264">
        <v>14</v>
      </c>
      <c r="B111" s="339" t="s">
        <v>676</v>
      </c>
      <c r="C111" s="265" t="s">
        <v>284</v>
      </c>
      <c r="D111" s="266"/>
      <c r="E111" s="267"/>
      <c r="F111" s="268">
        <f>SUM(F112:F112)</f>
        <v>58600</v>
      </c>
    </row>
    <row r="112" spans="1:6" ht="12.75">
      <c r="A112" s="269" t="s">
        <v>130</v>
      </c>
      <c r="B112" s="325" t="s">
        <v>728</v>
      </c>
      <c r="C112" s="230"/>
      <c r="D112" s="231" t="s">
        <v>289</v>
      </c>
      <c r="E112" s="232" t="s">
        <v>586</v>
      </c>
      <c r="F112" s="397">
        <v>58600</v>
      </c>
    </row>
    <row r="113" spans="1:6" ht="12.75">
      <c r="A113" s="264">
        <v>15</v>
      </c>
      <c r="B113" s="339" t="s">
        <v>623</v>
      </c>
      <c r="C113" s="265" t="s">
        <v>285</v>
      </c>
      <c r="D113" s="266"/>
      <c r="E113" s="267"/>
      <c r="F113" s="414">
        <f>F114</f>
        <v>33000</v>
      </c>
    </row>
    <row r="114" spans="1:6" ht="12.75">
      <c r="A114" s="270"/>
      <c r="B114" s="338" t="s">
        <v>624</v>
      </c>
      <c r="C114" s="261"/>
      <c r="D114" s="262" t="s">
        <v>301</v>
      </c>
      <c r="E114" s="263" t="s">
        <v>625</v>
      </c>
      <c r="F114" s="397">
        <v>33000</v>
      </c>
    </row>
    <row r="115" spans="1:6" ht="12.75">
      <c r="A115" s="250">
        <v>16</v>
      </c>
      <c r="B115" s="234" t="s">
        <v>312</v>
      </c>
      <c r="C115" s="235" t="s">
        <v>302</v>
      </c>
      <c r="D115" s="235"/>
      <c r="E115" s="237"/>
      <c r="F115" s="314">
        <f>SUM(F116)</f>
        <v>75892</v>
      </c>
    </row>
    <row r="116" spans="1:6" ht="12.75">
      <c r="A116" s="233"/>
      <c r="B116" s="325" t="s">
        <v>121</v>
      </c>
      <c r="C116" s="230"/>
      <c r="D116" s="231" t="s">
        <v>303</v>
      </c>
      <c r="E116" s="232"/>
      <c r="F116" s="258">
        <f>SUM(F117:F118)</f>
        <v>75892</v>
      </c>
    </row>
    <row r="117" spans="1:6" ht="12.75">
      <c r="A117" s="233"/>
      <c r="B117" s="325" t="s">
        <v>656</v>
      </c>
      <c r="C117" s="230"/>
      <c r="D117" s="230"/>
      <c r="E117" s="232" t="s">
        <v>647</v>
      </c>
      <c r="F117" s="397">
        <v>50236</v>
      </c>
    </row>
    <row r="118" spans="1:6" ht="13.5" thickBot="1">
      <c r="A118" s="229"/>
      <c r="B118" s="340" t="s">
        <v>212</v>
      </c>
      <c r="C118" s="271"/>
      <c r="D118" s="271"/>
      <c r="E118" s="272" t="s">
        <v>646</v>
      </c>
      <c r="F118" s="397">
        <v>25656</v>
      </c>
    </row>
    <row r="119" spans="1:6" ht="14.25" thickBot="1" thickTop="1">
      <c r="A119" s="273"/>
      <c r="B119" s="341" t="s">
        <v>492</v>
      </c>
      <c r="C119" s="274"/>
      <c r="D119" s="275"/>
      <c r="E119" s="276"/>
      <c r="F119" s="276">
        <f>SUM(F10+F12+F14+F31+F34+F41+F43+F46+F75+F81+F92+F94+F108+F111+F113+F115)</f>
        <v>46029836</v>
      </c>
    </row>
    <row r="120" spans="1:6" ht="13.5" thickTop="1">
      <c r="A120" s="277"/>
      <c r="B120" s="278" t="s">
        <v>707</v>
      </c>
      <c r="C120" s="279"/>
      <c r="D120" s="279"/>
      <c r="E120" s="280"/>
      <c r="F120" s="280">
        <f>SUM(F105)</f>
        <v>59529</v>
      </c>
    </row>
    <row r="121" spans="1:6" ht="12.75">
      <c r="A121" s="281"/>
      <c r="B121" s="282" t="s">
        <v>706</v>
      </c>
      <c r="C121" s="283"/>
      <c r="D121" s="283"/>
      <c r="E121" s="284"/>
      <c r="F121" s="284">
        <f>SUM(F76:F78)</f>
        <v>13463079</v>
      </c>
    </row>
    <row r="122" spans="1:6" ht="12.75">
      <c r="A122" s="281"/>
      <c r="B122" s="282" t="s">
        <v>708</v>
      </c>
      <c r="C122" s="283"/>
      <c r="D122" s="283"/>
      <c r="E122" s="284"/>
      <c r="F122" s="284">
        <f>SUM(F35,F42,F45:F45,F96,F97:F99,F103)</f>
        <v>10564296</v>
      </c>
    </row>
    <row r="123" spans="1:6" ht="12.75">
      <c r="A123" s="281"/>
      <c r="B123" s="282" t="s">
        <v>709</v>
      </c>
      <c r="C123" s="283"/>
      <c r="D123" s="283"/>
      <c r="E123" s="284"/>
      <c r="F123" s="284">
        <f>SUM(F100:F101,F106:F107)</f>
        <v>986843</v>
      </c>
    </row>
    <row r="124" spans="1:6" ht="12.75">
      <c r="A124" s="281"/>
      <c r="B124" s="282" t="s">
        <v>705</v>
      </c>
      <c r="C124" s="283"/>
      <c r="D124" s="283"/>
      <c r="E124" s="284"/>
      <c r="F124" s="284">
        <f>SUM(F119-F120-F121-F122-F123)</f>
        <v>20956089</v>
      </c>
    </row>
    <row r="125" spans="1:6" ht="12.75">
      <c r="A125" s="281"/>
      <c r="B125" s="383" t="s">
        <v>547</v>
      </c>
      <c r="C125" s="283"/>
      <c r="D125" s="283"/>
      <c r="E125" s="284"/>
      <c r="F125" s="384">
        <f>SUM(F25,F26,F112:F112)</f>
        <v>1649084</v>
      </c>
    </row>
    <row r="126" spans="1:6" ht="12.75">
      <c r="A126" s="281"/>
      <c r="B126" s="383" t="s">
        <v>548</v>
      </c>
      <c r="C126" s="283"/>
      <c r="D126" s="283"/>
      <c r="E126" s="284"/>
      <c r="F126" s="384">
        <f>F119-F125</f>
        <v>44380752</v>
      </c>
    </row>
    <row r="127" spans="1:6" ht="13.5" thickBot="1">
      <c r="A127" s="379"/>
      <c r="B127" s="380"/>
      <c r="C127" s="381"/>
      <c r="D127" s="381"/>
      <c r="E127" s="382"/>
      <c r="F127" s="398"/>
    </row>
    <row r="128" spans="1:6" ht="14.25" thickBot="1" thickTop="1">
      <c r="A128" s="36"/>
      <c r="B128" s="285" t="s">
        <v>107</v>
      </c>
      <c r="C128" s="286"/>
      <c r="D128" s="286"/>
      <c r="E128" s="287"/>
      <c r="F128" s="287">
        <f>SUM(F129:F129)</f>
        <v>100000</v>
      </c>
    </row>
    <row r="129" spans="1:6" ht="14.25" thickBot="1" thickTop="1">
      <c r="A129" s="36"/>
      <c r="B129" s="292" t="s">
        <v>806</v>
      </c>
      <c r="C129" s="293"/>
      <c r="D129" s="293"/>
      <c r="E129" s="294"/>
      <c r="F129" s="399">
        <v>100000</v>
      </c>
    </row>
    <row r="130" spans="1:6" ht="14.25" thickBot="1" thickTop="1">
      <c r="A130" s="36"/>
      <c r="B130" s="289" t="s">
        <v>85</v>
      </c>
      <c r="C130" s="290"/>
      <c r="D130" s="290"/>
      <c r="E130" s="291"/>
      <c r="F130" s="415">
        <f>SUM(F119+F128)</f>
        <v>46129836</v>
      </c>
    </row>
    <row r="131" spans="1:5" ht="13.5" thickTop="1">
      <c r="A131" s="6"/>
      <c r="B131" s="6"/>
      <c r="C131" s="6"/>
      <c r="D131" s="6"/>
      <c r="E131" s="11"/>
    </row>
    <row r="132" spans="1:6" ht="12.75">
      <c r="A132" t="s">
        <v>98</v>
      </c>
      <c r="B132" s="6" t="s">
        <v>98</v>
      </c>
      <c r="C132" s="6"/>
      <c r="D132" s="6"/>
      <c r="E132" s="6"/>
      <c r="F132" s="36" t="s">
        <v>98</v>
      </c>
    </row>
    <row r="139" ht="12" customHeight="1"/>
    <row r="140" ht="12" customHeight="1"/>
  </sheetData>
  <printOptions/>
  <pageMargins left="1.3779527559055118" right="0" top="0.3937007874015748" bottom="0.7874015748031497" header="0.5118110236220472" footer="0.5118110236220472"/>
  <pageSetup horizontalDpi="300" verticalDpi="300" orientation="portrait" paperSize="9" scale="80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H13" sqref="H13"/>
    </sheetView>
  </sheetViews>
  <sheetFormatPr defaultColWidth="9.00390625" defaultRowHeight="12.75"/>
  <cols>
    <col min="1" max="1" width="3.75390625" style="0" customWidth="1"/>
    <col min="2" max="2" width="5.25390625" style="0" customWidth="1"/>
    <col min="3" max="3" width="7.375" style="0" customWidth="1"/>
    <col min="4" max="4" width="46.75390625" style="0" customWidth="1"/>
    <col min="5" max="5" width="11.625" style="0" customWidth="1"/>
  </cols>
  <sheetData>
    <row r="1" spans="1:6" ht="12.75">
      <c r="A1" s="36"/>
      <c r="B1" s="36"/>
      <c r="C1" s="36"/>
      <c r="D1" s="37" t="s">
        <v>37</v>
      </c>
      <c r="E1" s="37"/>
      <c r="F1" s="37"/>
    </row>
    <row r="2" spans="1:6" ht="12.75">
      <c r="A2" s="36"/>
      <c r="B2" s="36"/>
      <c r="C2" s="36"/>
      <c r="D2" s="37" t="s">
        <v>724</v>
      </c>
      <c r="E2" s="37"/>
      <c r="F2" s="37"/>
    </row>
    <row r="3" spans="1:6" ht="12.75">
      <c r="A3" s="36"/>
      <c r="B3" s="36"/>
      <c r="C3" s="36"/>
      <c r="D3" s="37" t="s">
        <v>51</v>
      </c>
      <c r="E3" s="37"/>
      <c r="F3" s="37"/>
    </row>
    <row r="4" spans="1:6" ht="12.75">
      <c r="A4" s="36"/>
      <c r="B4" s="36"/>
      <c r="C4" s="36"/>
      <c r="D4" s="506"/>
      <c r="E4" s="37"/>
      <c r="F4" s="37"/>
    </row>
    <row r="5" spans="1:6" ht="12.75">
      <c r="A5" s="36"/>
      <c r="B5" s="36"/>
      <c r="C5" s="36"/>
      <c r="D5" s="506"/>
      <c r="E5" s="37"/>
      <c r="F5" s="37"/>
    </row>
    <row r="6" spans="1:6" ht="12.75">
      <c r="A6" s="36"/>
      <c r="B6" s="36"/>
      <c r="C6" s="36"/>
      <c r="D6" s="506"/>
      <c r="E6" s="37"/>
      <c r="F6" s="37"/>
    </row>
    <row r="7" spans="1:6" ht="12.75">
      <c r="A7" s="36"/>
      <c r="B7" s="36"/>
      <c r="C7" s="36"/>
      <c r="D7" s="36"/>
      <c r="E7" s="36"/>
      <c r="F7" s="36"/>
    </row>
    <row r="8" spans="1:6" ht="36">
      <c r="A8" s="36"/>
      <c r="B8" s="36"/>
      <c r="C8" s="92" t="s">
        <v>98</v>
      </c>
      <c r="D8" s="524" t="s">
        <v>58</v>
      </c>
      <c r="E8" s="36"/>
      <c r="F8" s="36"/>
    </row>
    <row r="9" spans="1:6" ht="12.75">
      <c r="A9" s="36"/>
      <c r="B9" s="36"/>
      <c r="C9" s="92" t="s">
        <v>98</v>
      </c>
      <c r="D9" s="36"/>
      <c r="E9" s="36"/>
      <c r="F9" s="36"/>
    </row>
    <row r="10" spans="1:6" ht="12.75">
      <c r="A10" s="36"/>
      <c r="B10" s="36"/>
      <c r="C10" s="36" t="s">
        <v>98</v>
      </c>
      <c r="D10" s="92" t="s">
        <v>98</v>
      </c>
      <c r="E10" s="36"/>
      <c r="F10" s="36"/>
    </row>
    <row r="11" spans="1:6" ht="13.5" thickBot="1">
      <c r="A11" s="36"/>
      <c r="B11" s="36"/>
      <c r="C11" s="36"/>
      <c r="D11" s="92" t="s">
        <v>98</v>
      </c>
      <c r="E11" s="36" t="s">
        <v>556</v>
      </c>
      <c r="F11" s="36"/>
    </row>
    <row r="12" spans="1:6" ht="14.25" thickBot="1" thickTop="1">
      <c r="A12" s="525" t="s">
        <v>776</v>
      </c>
      <c r="B12" s="453" t="s">
        <v>309</v>
      </c>
      <c r="C12" s="526" t="s">
        <v>742</v>
      </c>
      <c r="D12" s="453" t="s">
        <v>741</v>
      </c>
      <c r="E12" s="453" t="s">
        <v>797</v>
      </c>
      <c r="F12" s="36"/>
    </row>
    <row r="13" spans="1:6" ht="13.5" thickTop="1">
      <c r="A13" s="527">
        <v>1</v>
      </c>
      <c r="B13" s="528" t="s">
        <v>133</v>
      </c>
      <c r="C13" s="528" t="s">
        <v>661</v>
      </c>
      <c r="D13" s="529" t="s">
        <v>84</v>
      </c>
      <c r="E13" s="530">
        <v>11968</v>
      </c>
      <c r="F13" s="36"/>
    </row>
    <row r="14" spans="1:6" ht="12.75">
      <c r="A14" s="527">
        <v>2</v>
      </c>
      <c r="B14" s="528" t="s">
        <v>133</v>
      </c>
      <c r="C14" s="528" t="s">
        <v>146</v>
      </c>
      <c r="D14" s="529" t="s">
        <v>622</v>
      </c>
      <c r="E14" s="530">
        <v>2000</v>
      </c>
      <c r="F14" s="36"/>
    </row>
    <row r="15" spans="1:6" ht="12.75">
      <c r="A15" s="527">
        <v>3</v>
      </c>
      <c r="B15" s="528" t="s">
        <v>381</v>
      </c>
      <c r="C15" s="528" t="s">
        <v>393</v>
      </c>
      <c r="D15" s="529" t="s">
        <v>838</v>
      </c>
      <c r="E15" s="530">
        <v>3450</v>
      </c>
      <c r="F15" s="36"/>
    </row>
    <row r="16" spans="1:6" ht="24">
      <c r="A16" s="527">
        <v>4</v>
      </c>
      <c r="B16" s="528" t="s">
        <v>207</v>
      </c>
      <c r="C16" s="528" t="s">
        <v>725</v>
      </c>
      <c r="D16" s="529" t="s">
        <v>845</v>
      </c>
      <c r="E16" s="530">
        <v>4360</v>
      </c>
      <c r="F16" s="36"/>
    </row>
    <row r="17" spans="1:6" ht="12.75">
      <c r="A17" s="463">
        <v>5</v>
      </c>
      <c r="B17" s="473">
        <v>754</v>
      </c>
      <c r="C17" s="473">
        <v>75404</v>
      </c>
      <c r="D17" s="531" t="s">
        <v>846</v>
      </c>
      <c r="E17" s="532">
        <v>10000</v>
      </c>
      <c r="F17" s="36"/>
    </row>
    <row r="18" spans="1:6" ht="18" customHeight="1">
      <c r="A18" s="527">
        <v>6</v>
      </c>
      <c r="B18" s="533">
        <v>754</v>
      </c>
      <c r="C18" s="533">
        <v>75411</v>
      </c>
      <c r="D18" s="529" t="s">
        <v>847</v>
      </c>
      <c r="E18" s="530">
        <v>10000</v>
      </c>
      <c r="F18" s="36"/>
    </row>
    <row r="19" spans="1:6" ht="24">
      <c r="A19" s="527">
        <v>7</v>
      </c>
      <c r="B19" s="533">
        <v>754</v>
      </c>
      <c r="C19" s="533">
        <v>75412</v>
      </c>
      <c r="D19" s="529" t="s">
        <v>848</v>
      </c>
      <c r="E19" s="530">
        <v>31000</v>
      </c>
      <c r="F19" s="36"/>
    </row>
    <row r="20" spans="1:6" ht="12.75">
      <c r="A20" s="527">
        <v>8</v>
      </c>
      <c r="B20" s="533">
        <v>754</v>
      </c>
      <c r="C20" s="533">
        <v>75415</v>
      </c>
      <c r="D20" s="533" t="s">
        <v>839</v>
      </c>
      <c r="E20" s="530">
        <v>1000</v>
      </c>
      <c r="F20" s="36"/>
    </row>
    <row r="21" spans="1:6" ht="24">
      <c r="A21" s="527">
        <v>9</v>
      </c>
      <c r="B21" s="533">
        <v>851</v>
      </c>
      <c r="C21" s="533">
        <v>85154</v>
      </c>
      <c r="D21" s="529" t="s">
        <v>844</v>
      </c>
      <c r="E21" s="530">
        <v>25000</v>
      </c>
      <c r="F21" s="36"/>
    </row>
    <row r="22" spans="1:6" ht="12.75">
      <c r="A22" s="463">
        <v>10</v>
      </c>
      <c r="B22" s="473">
        <v>853</v>
      </c>
      <c r="C22" s="473">
        <v>85311</v>
      </c>
      <c r="D22" s="531" t="s">
        <v>840</v>
      </c>
      <c r="E22" s="532">
        <v>6000</v>
      </c>
      <c r="F22" s="36"/>
    </row>
    <row r="23" spans="1:6" ht="34.5" customHeight="1">
      <c r="A23" s="527">
        <v>11</v>
      </c>
      <c r="B23" s="533">
        <v>854</v>
      </c>
      <c r="C23" s="533">
        <v>85418</v>
      </c>
      <c r="D23" s="529" t="s">
        <v>843</v>
      </c>
      <c r="E23" s="530">
        <v>101000</v>
      </c>
      <c r="F23" s="36"/>
    </row>
    <row r="24" spans="1:6" ht="24">
      <c r="A24" s="527">
        <v>12</v>
      </c>
      <c r="B24" s="533">
        <v>900</v>
      </c>
      <c r="C24" s="533">
        <v>90008</v>
      </c>
      <c r="D24" s="529" t="s">
        <v>842</v>
      </c>
      <c r="E24" s="530">
        <v>1000</v>
      </c>
      <c r="F24" s="36"/>
    </row>
    <row r="25" spans="1:6" ht="24">
      <c r="A25" s="463">
        <v>13</v>
      </c>
      <c r="B25" s="473">
        <v>921</v>
      </c>
      <c r="C25" s="473">
        <v>92105</v>
      </c>
      <c r="D25" s="531" t="s">
        <v>841</v>
      </c>
      <c r="E25" s="532">
        <v>11610</v>
      </c>
      <c r="F25" s="36"/>
    </row>
    <row r="26" spans="1:6" ht="13.5" thickBot="1">
      <c r="A26" s="534">
        <v>14</v>
      </c>
      <c r="B26" s="535">
        <v>926</v>
      </c>
      <c r="C26" s="535">
        <v>92605</v>
      </c>
      <c r="D26" s="535" t="s">
        <v>837</v>
      </c>
      <c r="E26" s="536">
        <v>198200</v>
      </c>
      <c r="F26" s="36"/>
    </row>
    <row r="27" spans="1:6" ht="14.25" thickBot="1" thickTop="1">
      <c r="A27" s="465"/>
      <c r="B27" s="537"/>
      <c r="C27" s="537"/>
      <c r="D27" s="286" t="s">
        <v>799</v>
      </c>
      <c r="E27" s="538">
        <f>SUM(E13:E26)</f>
        <v>416588</v>
      </c>
      <c r="F27" s="36"/>
    </row>
    <row r="28" spans="1:5" ht="13.5" thickTop="1">
      <c r="A28" s="6"/>
      <c r="B28" s="6"/>
      <c r="C28" s="6"/>
      <c r="D28" s="6" t="s">
        <v>98</v>
      </c>
      <c r="E28" s="11" t="s">
        <v>98</v>
      </c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131" t="s">
        <v>98</v>
      </c>
      <c r="E33" s="6"/>
    </row>
    <row r="34" spans="1:5" ht="12.75">
      <c r="A34" s="6"/>
      <c r="B34" s="6"/>
      <c r="C34" s="6"/>
      <c r="D34" s="131"/>
      <c r="E34" s="6"/>
    </row>
    <row r="35" spans="1:5" ht="12.75">
      <c r="A35" s="6"/>
      <c r="B35" s="6"/>
      <c r="C35" s="6"/>
      <c r="D35" s="131" t="s">
        <v>98</v>
      </c>
      <c r="E35" s="6"/>
    </row>
  </sheetData>
  <printOptions/>
  <pageMargins left="1.1811023622047245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E24" sqref="E24"/>
    </sheetView>
  </sheetViews>
  <sheetFormatPr defaultColWidth="9.00390625" defaultRowHeight="12.75"/>
  <cols>
    <col min="1" max="1" width="4.625" style="0" customWidth="1"/>
    <col min="2" max="2" width="52.125" style="0" customWidth="1"/>
    <col min="3" max="3" width="5.375" style="0" customWidth="1"/>
    <col min="4" max="4" width="10.75390625" style="0" customWidth="1"/>
    <col min="5" max="16384" width="50.375" style="0" customWidth="1"/>
  </cols>
  <sheetData>
    <row r="1" spans="1:4" ht="12.75">
      <c r="A1" s="6"/>
      <c r="B1" s="6" t="s">
        <v>38</v>
      </c>
      <c r="C1" s="6" t="s">
        <v>98</v>
      </c>
      <c r="D1" s="6"/>
    </row>
    <row r="2" spans="1:4" ht="12.75">
      <c r="A2" s="6"/>
      <c r="B2" s="6" t="s">
        <v>724</v>
      </c>
      <c r="C2" s="6" t="s">
        <v>98</v>
      </c>
      <c r="D2" s="6"/>
    </row>
    <row r="3" spans="1:4" ht="12.75">
      <c r="A3" s="6"/>
      <c r="B3" s="6" t="s">
        <v>51</v>
      </c>
      <c r="C3" s="6" t="s">
        <v>98</v>
      </c>
      <c r="D3" s="6"/>
    </row>
    <row r="4" spans="1:4" ht="12.75">
      <c r="A4" s="6"/>
      <c r="B4" s="6" t="s">
        <v>98</v>
      </c>
      <c r="C4" s="6" t="s">
        <v>98</v>
      </c>
      <c r="D4" s="6"/>
    </row>
    <row r="5" spans="1:4" ht="12.75">
      <c r="A5" s="6"/>
      <c r="B5" s="6"/>
      <c r="C5" s="6"/>
      <c r="D5" s="6"/>
    </row>
    <row r="6" spans="1:4" ht="15.75">
      <c r="A6" s="6"/>
      <c r="B6" s="15" t="s">
        <v>588</v>
      </c>
      <c r="C6" s="6"/>
      <c r="D6" s="6"/>
    </row>
    <row r="7" spans="1:4" ht="15.75">
      <c r="A7" s="6"/>
      <c r="B7" s="15" t="s">
        <v>510</v>
      </c>
      <c r="C7" s="6"/>
      <c r="D7" s="6" t="s">
        <v>98</v>
      </c>
    </row>
    <row r="8" spans="1:4" ht="15.75">
      <c r="A8" s="6"/>
      <c r="B8" s="15"/>
      <c r="C8" s="6"/>
      <c r="D8" s="6"/>
    </row>
    <row r="9" spans="1:4" ht="15.75">
      <c r="A9" s="6"/>
      <c r="B9" s="15"/>
      <c r="C9" s="6"/>
      <c r="D9" s="6"/>
    </row>
    <row r="10" spans="1:4" ht="13.5" thickBot="1">
      <c r="A10" s="6"/>
      <c r="B10" s="6" t="s">
        <v>589</v>
      </c>
      <c r="C10" s="6"/>
      <c r="D10" s="6" t="s">
        <v>556</v>
      </c>
    </row>
    <row r="11" spans="1:4" ht="13.5" thickTop="1">
      <c r="A11" s="12" t="s">
        <v>403</v>
      </c>
      <c r="B11" s="12" t="s">
        <v>95</v>
      </c>
      <c r="C11" s="12" t="s">
        <v>98</v>
      </c>
      <c r="D11" s="12" t="s">
        <v>399</v>
      </c>
    </row>
    <row r="12" spans="1:4" ht="12.75">
      <c r="A12" s="7"/>
      <c r="B12" s="7"/>
      <c r="C12" s="8" t="s">
        <v>626</v>
      </c>
      <c r="D12" s="14" t="s">
        <v>93</v>
      </c>
    </row>
    <row r="13" spans="1:4" ht="13.5" thickBot="1">
      <c r="A13" s="9"/>
      <c r="B13" s="9"/>
      <c r="C13" s="9"/>
      <c r="D13" s="22" t="s">
        <v>775</v>
      </c>
    </row>
    <row r="14" spans="1:4" ht="14.25" thickBot="1" thickTop="1">
      <c r="A14" s="16" t="s">
        <v>400</v>
      </c>
      <c r="B14" s="16" t="s">
        <v>514</v>
      </c>
      <c r="C14" s="17"/>
      <c r="D14" s="18">
        <v>100000</v>
      </c>
    </row>
    <row r="15" spans="1:4" ht="13.5" thickBot="1">
      <c r="A15" s="19" t="s">
        <v>401</v>
      </c>
      <c r="B15" s="19" t="s">
        <v>579</v>
      </c>
      <c r="C15" s="20"/>
      <c r="D15" s="21">
        <f>SUM(D16:D16)</f>
        <v>130000</v>
      </c>
    </row>
    <row r="16" spans="1:4" ht="12.75">
      <c r="A16" s="14" t="s">
        <v>98</v>
      </c>
      <c r="B16" s="7" t="s">
        <v>363</v>
      </c>
      <c r="C16" s="3" t="s">
        <v>374</v>
      </c>
      <c r="D16" s="5">
        <v>130000</v>
      </c>
    </row>
    <row r="17" spans="1:4" ht="13.5" thickBot="1">
      <c r="A17" s="7"/>
      <c r="B17" s="7"/>
      <c r="C17" s="3"/>
      <c r="D17" s="5"/>
    </row>
    <row r="18" spans="1:4" ht="13.5" thickBot="1">
      <c r="A18" s="19" t="s">
        <v>402</v>
      </c>
      <c r="B18" s="19" t="s">
        <v>580</v>
      </c>
      <c r="C18" s="20"/>
      <c r="D18" s="21">
        <f>SUM(D19+D25)</f>
        <v>229600</v>
      </c>
    </row>
    <row r="19" spans="1:4" ht="12.75">
      <c r="A19" s="14">
        <v>1</v>
      </c>
      <c r="B19" s="23" t="s">
        <v>581</v>
      </c>
      <c r="C19" s="24"/>
      <c r="D19" s="4">
        <f>SUM(D20:D23)</f>
        <v>51000</v>
      </c>
    </row>
    <row r="20" spans="1:4" ht="12.75">
      <c r="A20" s="401" t="s">
        <v>128</v>
      </c>
      <c r="B20" s="402" t="s">
        <v>582</v>
      </c>
      <c r="C20" s="403" t="s">
        <v>583</v>
      </c>
      <c r="D20" s="404">
        <v>6000</v>
      </c>
    </row>
    <row r="21" spans="1:4" ht="12.75">
      <c r="A21" s="401" t="s">
        <v>130</v>
      </c>
      <c r="B21" s="544" t="s">
        <v>147</v>
      </c>
      <c r="C21" s="403" t="s">
        <v>136</v>
      </c>
      <c r="D21" s="404">
        <v>13200</v>
      </c>
    </row>
    <row r="22" spans="1:4" ht="38.25">
      <c r="A22" s="401"/>
      <c r="B22" s="545" t="s">
        <v>512</v>
      </c>
      <c r="C22" s="403"/>
      <c r="D22" s="404"/>
    </row>
    <row r="23" spans="1:4" ht="12.75">
      <c r="A23" s="401" t="s">
        <v>584</v>
      </c>
      <c r="B23" s="544" t="s">
        <v>232</v>
      </c>
      <c r="C23" s="403" t="s">
        <v>137</v>
      </c>
      <c r="D23" s="404">
        <v>31800</v>
      </c>
    </row>
    <row r="24" spans="1:4" ht="51">
      <c r="A24" s="401"/>
      <c r="B24" s="545" t="s">
        <v>511</v>
      </c>
      <c r="C24" s="403"/>
      <c r="D24" s="404"/>
    </row>
    <row r="25" spans="1:4" ht="12.75">
      <c r="A25" s="406">
        <v>2</v>
      </c>
      <c r="B25" s="407" t="s">
        <v>585</v>
      </c>
      <c r="C25" s="408"/>
      <c r="D25" s="409">
        <f>SUM(D26:D28)</f>
        <v>178600</v>
      </c>
    </row>
    <row r="26" spans="1:4" ht="25.5">
      <c r="A26" s="411" t="s">
        <v>128</v>
      </c>
      <c r="B26" s="405" t="s">
        <v>523</v>
      </c>
      <c r="C26" s="403" t="s">
        <v>586</v>
      </c>
      <c r="D26" s="404">
        <v>30000</v>
      </c>
    </row>
    <row r="27" spans="1:4" ht="31.5" customHeight="1">
      <c r="A27" s="410" t="s">
        <v>130</v>
      </c>
      <c r="B27" s="405" t="s">
        <v>456</v>
      </c>
      <c r="C27" s="403" t="s">
        <v>586</v>
      </c>
      <c r="D27" s="404">
        <v>28600</v>
      </c>
    </row>
    <row r="28" spans="1:4" ht="13.5" thickBot="1">
      <c r="A28" s="7" t="s">
        <v>584</v>
      </c>
      <c r="B28" s="7" t="s">
        <v>470</v>
      </c>
      <c r="C28" s="3" t="s">
        <v>586</v>
      </c>
      <c r="D28" s="5">
        <v>120000</v>
      </c>
    </row>
    <row r="29" spans="1:4" ht="13.5" thickBot="1">
      <c r="A29" s="19" t="s">
        <v>587</v>
      </c>
      <c r="B29" s="19" t="s">
        <v>513</v>
      </c>
      <c r="C29" s="20"/>
      <c r="D29" s="21">
        <f>SUM(D14+D15-D18)</f>
        <v>400</v>
      </c>
    </row>
    <row r="30" spans="1:4" ht="12.75">
      <c r="A30" s="6"/>
      <c r="B30" s="6"/>
      <c r="C30" s="6"/>
      <c r="D30" s="6"/>
    </row>
    <row r="31" spans="1:4" ht="12.75">
      <c r="A31" s="6"/>
      <c r="B31" s="13" t="s">
        <v>98</v>
      </c>
      <c r="C31" s="6"/>
      <c r="D31" s="6" t="s">
        <v>98</v>
      </c>
    </row>
    <row r="32" spans="1:4" ht="12.75">
      <c r="A32" s="6"/>
      <c r="B32" s="6"/>
      <c r="C32" s="6"/>
      <c r="D32" s="6"/>
    </row>
    <row r="33" spans="1:4" ht="12.75">
      <c r="A33" s="6"/>
      <c r="B33" s="6"/>
      <c r="C33" s="6"/>
      <c r="D33" s="6"/>
    </row>
  </sheetData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0"/>
  <sheetViews>
    <sheetView zoomScaleSheetLayoutView="100" workbookViewId="0" topLeftCell="A577">
      <selection activeCell="E606" sqref="E606"/>
    </sheetView>
  </sheetViews>
  <sheetFormatPr defaultColWidth="9.00390625" defaultRowHeight="12.75"/>
  <cols>
    <col min="1" max="1" width="6.75390625" style="2" customWidth="1"/>
    <col min="2" max="2" width="6.625" style="1" customWidth="1"/>
    <col min="3" max="3" width="59.00390625" style="0" customWidth="1"/>
    <col min="4" max="4" width="11.875" style="36" customWidth="1"/>
    <col min="5" max="5" width="9.875" style="416" customWidth="1"/>
    <col min="6" max="6" width="7.00390625" style="416" customWidth="1"/>
  </cols>
  <sheetData>
    <row r="1" spans="1:3" ht="12.75">
      <c r="A1" s="133" t="s">
        <v>98</v>
      </c>
      <c r="B1" s="134"/>
      <c r="C1" s="135" t="s">
        <v>13</v>
      </c>
    </row>
    <row r="2" spans="1:3" ht="12.75">
      <c r="A2" s="133" t="s">
        <v>98</v>
      </c>
      <c r="B2" s="134"/>
      <c r="C2" s="135" t="s">
        <v>724</v>
      </c>
    </row>
    <row r="3" spans="1:3" ht="12.75">
      <c r="A3" s="133" t="s">
        <v>98</v>
      </c>
      <c r="B3" s="134"/>
      <c r="C3" s="135" t="s">
        <v>51</v>
      </c>
    </row>
    <row r="4" spans="1:3" ht="12.75">
      <c r="A4" s="133"/>
      <c r="B4" s="134"/>
      <c r="C4" s="36"/>
    </row>
    <row r="5" spans="1:3" ht="12.75">
      <c r="A5" s="133"/>
      <c r="B5" s="134"/>
      <c r="C5" s="92" t="s">
        <v>458</v>
      </c>
    </row>
    <row r="6" spans="1:4" ht="13.5" thickBot="1">
      <c r="A6" s="133"/>
      <c r="B6" s="134"/>
      <c r="C6" s="36"/>
      <c r="D6" s="36" t="s">
        <v>98</v>
      </c>
    </row>
    <row r="7" spans="1:4" ht="13.5" thickTop="1">
      <c r="A7" s="137" t="s">
        <v>94</v>
      </c>
      <c r="B7" s="138"/>
      <c r="C7" s="139" t="s">
        <v>95</v>
      </c>
      <c r="D7" s="310" t="s">
        <v>399</v>
      </c>
    </row>
    <row r="8" spans="1:4" ht="12.75">
      <c r="A8" s="140" t="s">
        <v>96</v>
      </c>
      <c r="B8" s="141" t="s">
        <v>626</v>
      </c>
      <c r="C8" s="142" t="s">
        <v>97</v>
      </c>
      <c r="D8" s="311" t="s">
        <v>93</v>
      </c>
    </row>
    <row r="9" spans="1:4" ht="13.5" thickBot="1">
      <c r="A9" s="140"/>
      <c r="B9" s="143"/>
      <c r="C9" s="142"/>
      <c r="D9" s="311" t="s">
        <v>775</v>
      </c>
    </row>
    <row r="10" spans="1:4" ht="14.25" thickBot="1" thickTop="1">
      <c r="A10" s="392" t="s">
        <v>457</v>
      </c>
      <c r="B10" s="394">
        <v>2</v>
      </c>
      <c r="C10" s="393">
        <v>3</v>
      </c>
      <c r="D10" s="395">
        <v>4</v>
      </c>
    </row>
    <row r="11" spans="1:4" ht="14.25" thickBot="1" thickTop="1">
      <c r="A11" s="389" t="s">
        <v>133</v>
      </c>
      <c r="B11" s="390"/>
      <c r="C11" s="391" t="s">
        <v>132</v>
      </c>
      <c r="D11" s="391">
        <f>SUM(D12+D14+D17+D24+D26+D28+D30)</f>
        <v>318258</v>
      </c>
    </row>
    <row r="12" spans="1:4" ht="13.5" thickTop="1">
      <c r="A12" s="140" t="s">
        <v>134</v>
      </c>
      <c r="B12" s="146"/>
      <c r="C12" s="147" t="s">
        <v>99</v>
      </c>
      <c r="D12" s="298">
        <f>D13</f>
        <v>1000</v>
      </c>
    </row>
    <row r="13" spans="1:4" ht="12.75">
      <c r="A13" s="148"/>
      <c r="B13" s="149" t="s">
        <v>136</v>
      </c>
      <c r="C13" s="30" t="s">
        <v>693</v>
      </c>
      <c r="D13" s="30">
        <v>1000</v>
      </c>
    </row>
    <row r="14" spans="1:4" ht="12.75">
      <c r="A14" s="148" t="s">
        <v>139</v>
      </c>
      <c r="B14" s="149"/>
      <c r="C14" s="150" t="s">
        <v>673</v>
      </c>
      <c r="D14" s="150">
        <f>SUM(D15:D16)</f>
        <v>3790</v>
      </c>
    </row>
    <row r="15" spans="1:4" ht="12.75">
      <c r="A15" s="148"/>
      <c r="B15" s="149" t="s">
        <v>136</v>
      </c>
      <c r="C15" s="30" t="s">
        <v>147</v>
      </c>
      <c r="D15" s="30">
        <v>560</v>
      </c>
    </row>
    <row r="16" spans="1:4" ht="12.75">
      <c r="A16" s="148"/>
      <c r="B16" s="149" t="s">
        <v>137</v>
      </c>
      <c r="C16" s="30" t="s">
        <v>232</v>
      </c>
      <c r="D16" s="30">
        <v>3230</v>
      </c>
    </row>
    <row r="17" spans="1:4" ht="12.75">
      <c r="A17" s="148" t="s">
        <v>143</v>
      </c>
      <c r="B17" s="149" t="s">
        <v>98</v>
      </c>
      <c r="C17" s="150" t="s">
        <v>144</v>
      </c>
      <c r="D17" s="150">
        <f>SUM(D18)</f>
        <v>190000</v>
      </c>
    </row>
    <row r="18" spans="1:4" ht="12.75">
      <c r="A18" s="148"/>
      <c r="B18" s="149"/>
      <c r="C18" s="30" t="s">
        <v>601</v>
      </c>
      <c r="D18" s="30">
        <f>SUM(D19:D23)</f>
        <v>190000</v>
      </c>
    </row>
    <row r="19" spans="1:4" ht="16.5" customHeight="1">
      <c r="A19" s="148"/>
      <c r="B19" s="149" t="s">
        <v>145</v>
      </c>
      <c r="C19" s="26" t="s">
        <v>14</v>
      </c>
      <c r="D19" s="30">
        <v>30000</v>
      </c>
    </row>
    <row r="20" spans="1:4" ht="12.75">
      <c r="A20" s="148"/>
      <c r="B20" s="149" t="s">
        <v>145</v>
      </c>
      <c r="C20" s="30" t="s">
        <v>452</v>
      </c>
      <c r="D20" s="30">
        <v>65000</v>
      </c>
    </row>
    <row r="21" spans="1:4" ht="12.75">
      <c r="A21" s="148"/>
      <c r="B21" s="149" t="s">
        <v>145</v>
      </c>
      <c r="C21" s="30" t="s">
        <v>519</v>
      </c>
      <c r="D21" s="30">
        <v>65000</v>
      </c>
    </row>
    <row r="22" spans="1:4" ht="22.5" customHeight="1">
      <c r="A22" s="148"/>
      <c r="B22" s="149" t="s">
        <v>145</v>
      </c>
      <c r="C22" s="26" t="s">
        <v>15</v>
      </c>
      <c r="D22" s="30">
        <v>10000</v>
      </c>
    </row>
    <row r="23" spans="1:4" ht="15" customHeight="1">
      <c r="A23" s="148"/>
      <c r="B23" s="149" t="s">
        <v>145</v>
      </c>
      <c r="C23" s="26" t="s">
        <v>453</v>
      </c>
      <c r="D23" s="30">
        <v>20000</v>
      </c>
    </row>
    <row r="24" spans="1:4" ht="12.75">
      <c r="A24" s="148" t="s">
        <v>135</v>
      </c>
      <c r="B24" s="149" t="s">
        <v>98</v>
      </c>
      <c r="C24" s="150" t="s">
        <v>101</v>
      </c>
      <c r="D24" s="150">
        <f>D25</f>
        <v>500</v>
      </c>
    </row>
    <row r="25" spans="1:4" ht="12.75">
      <c r="A25" s="148"/>
      <c r="B25" s="149" t="s">
        <v>137</v>
      </c>
      <c r="C25" s="30" t="s">
        <v>526</v>
      </c>
      <c r="D25" s="30">
        <v>500</v>
      </c>
    </row>
    <row r="26" spans="1:4" ht="12.75">
      <c r="A26" s="148" t="s">
        <v>661</v>
      </c>
      <c r="B26" s="149"/>
      <c r="C26" s="150" t="s">
        <v>662</v>
      </c>
      <c r="D26" s="150">
        <f>D27</f>
        <v>11968</v>
      </c>
    </row>
    <row r="27" spans="1:4" ht="12.75">
      <c r="A27" s="148"/>
      <c r="B27" s="149" t="s">
        <v>663</v>
      </c>
      <c r="C27" s="30" t="s">
        <v>664</v>
      </c>
      <c r="D27" s="30">
        <v>11968</v>
      </c>
    </row>
    <row r="28" spans="1:4" ht="24">
      <c r="A28" s="148" t="s">
        <v>48</v>
      </c>
      <c r="B28" s="149"/>
      <c r="C28" s="151" t="s">
        <v>52</v>
      </c>
      <c r="D28" s="150">
        <f>D29</f>
        <v>9000</v>
      </c>
    </row>
    <row r="29" spans="1:4" ht="12.75">
      <c r="A29" s="148"/>
      <c r="B29" s="149"/>
      <c r="C29" s="30" t="s">
        <v>47</v>
      </c>
      <c r="D29" s="30">
        <v>9000</v>
      </c>
    </row>
    <row r="30" spans="1:4" ht="12.75">
      <c r="A30" s="148" t="s">
        <v>146</v>
      </c>
      <c r="B30" s="149"/>
      <c r="C30" s="150" t="s">
        <v>104</v>
      </c>
      <c r="D30" s="150">
        <f>SUM(D31:D33)</f>
        <v>102000</v>
      </c>
    </row>
    <row r="31" spans="1:4" ht="12.75">
      <c r="A31" s="148"/>
      <c r="B31" s="160" t="s">
        <v>596</v>
      </c>
      <c r="C31" s="32" t="s">
        <v>16</v>
      </c>
      <c r="D31" s="32">
        <v>2000</v>
      </c>
    </row>
    <row r="32" spans="1:4" ht="12.75">
      <c r="A32" s="153"/>
      <c r="B32" s="149" t="s">
        <v>140</v>
      </c>
      <c r="C32" s="30" t="s">
        <v>461</v>
      </c>
      <c r="D32" s="30">
        <v>50000</v>
      </c>
    </row>
    <row r="33" spans="1:4" ht="13.5" thickBot="1">
      <c r="A33" s="140"/>
      <c r="B33" s="152" t="s">
        <v>145</v>
      </c>
      <c r="C33" s="169" t="s">
        <v>17</v>
      </c>
      <c r="D33" s="376">
        <v>50000</v>
      </c>
    </row>
    <row r="34" spans="1:4" ht="14.25" thickBot="1" thickTop="1">
      <c r="A34" s="144" t="s">
        <v>149</v>
      </c>
      <c r="B34" s="145"/>
      <c r="C34" s="28" t="s">
        <v>148</v>
      </c>
      <c r="D34" s="28">
        <f>SUM(D35+D37+D39)</f>
        <v>565200</v>
      </c>
    </row>
    <row r="35" spans="1:4" ht="13.5" thickTop="1">
      <c r="A35" s="140" t="s">
        <v>565</v>
      </c>
      <c r="B35" s="152"/>
      <c r="C35" s="29" t="s">
        <v>560</v>
      </c>
      <c r="D35" s="298">
        <f>D36</f>
        <v>50</v>
      </c>
    </row>
    <row r="36" spans="1:4" ht="12.75">
      <c r="A36" s="153"/>
      <c r="B36" s="149" t="s">
        <v>384</v>
      </c>
      <c r="C36" s="30" t="s">
        <v>801</v>
      </c>
      <c r="D36" s="30">
        <v>50</v>
      </c>
    </row>
    <row r="37" spans="1:4" ht="12.75">
      <c r="A37" s="140" t="s">
        <v>150</v>
      </c>
      <c r="B37" s="146"/>
      <c r="C37" s="147" t="s">
        <v>151</v>
      </c>
      <c r="D37" s="150">
        <f>SUM(D38:D38)</f>
        <v>3000</v>
      </c>
    </row>
    <row r="38" spans="1:4" ht="12.75">
      <c r="A38" s="140"/>
      <c r="B38" s="146" t="s">
        <v>384</v>
      </c>
      <c r="C38" s="154" t="s">
        <v>801</v>
      </c>
      <c r="D38" s="30">
        <v>3000</v>
      </c>
    </row>
    <row r="39" spans="1:4" ht="12.75">
      <c r="A39" s="148" t="s">
        <v>152</v>
      </c>
      <c r="B39" s="149"/>
      <c r="C39" s="150" t="s">
        <v>153</v>
      </c>
      <c r="D39" s="150">
        <f>SUM(D40:D44)</f>
        <v>562150</v>
      </c>
    </row>
    <row r="40" spans="1:5" ht="12.75">
      <c r="A40" s="148"/>
      <c r="B40" s="149" t="s">
        <v>415</v>
      </c>
      <c r="C40" s="32" t="s">
        <v>416</v>
      </c>
      <c r="D40" s="30">
        <v>10000</v>
      </c>
      <c r="E40" s="416" t="s">
        <v>98</v>
      </c>
    </row>
    <row r="41" spans="1:4" ht="12.75">
      <c r="A41" s="148"/>
      <c r="B41" s="149" t="s">
        <v>136</v>
      </c>
      <c r="C41" s="32" t="s">
        <v>0</v>
      </c>
      <c r="D41" s="30">
        <v>5000</v>
      </c>
    </row>
    <row r="42" spans="1:4" ht="12.75">
      <c r="A42" s="148"/>
      <c r="B42" s="149" t="s">
        <v>140</v>
      </c>
      <c r="C42" s="78" t="s">
        <v>424</v>
      </c>
      <c r="D42" s="30">
        <v>138000</v>
      </c>
    </row>
    <row r="43" spans="1:5" ht="12.75">
      <c r="A43" s="148"/>
      <c r="B43" s="149" t="s">
        <v>137</v>
      </c>
      <c r="C43" s="154" t="s">
        <v>602</v>
      </c>
      <c r="D43" s="30">
        <v>193000</v>
      </c>
      <c r="E43" s="416" t="s">
        <v>98</v>
      </c>
    </row>
    <row r="44" spans="1:4" ht="12.75">
      <c r="A44" s="148"/>
      <c r="B44" s="149"/>
      <c r="C44" s="30" t="s">
        <v>234</v>
      </c>
      <c r="D44" s="30">
        <f>SUM(D45:D49)</f>
        <v>216150</v>
      </c>
    </row>
    <row r="45" spans="1:4" ht="12.75">
      <c r="A45" s="148"/>
      <c r="B45" s="149" t="s">
        <v>145</v>
      </c>
      <c r="C45" s="30" t="s">
        <v>527</v>
      </c>
      <c r="D45" s="30">
        <v>20000</v>
      </c>
    </row>
    <row r="46" spans="1:4" ht="17.25" customHeight="1">
      <c r="A46" s="148"/>
      <c r="B46" s="149" t="s">
        <v>145</v>
      </c>
      <c r="C46" s="26" t="s">
        <v>572</v>
      </c>
      <c r="D46" s="30">
        <v>55650</v>
      </c>
    </row>
    <row r="47" spans="1:4" ht="12.75">
      <c r="A47" s="148"/>
      <c r="B47" s="149" t="s">
        <v>145</v>
      </c>
      <c r="C47" s="26" t="s">
        <v>620</v>
      </c>
      <c r="D47" s="30">
        <v>100000</v>
      </c>
    </row>
    <row r="48" spans="1:4" ht="12.75">
      <c r="A48" s="148"/>
      <c r="B48" s="149" t="s">
        <v>145</v>
      </c>
      <c r="C48" s="30" t="s">
        <v>53</v>
      </c>
      <c r="D48" s="30">
        <v>40000</v>
      </c>
    </row>
    <row r="49" spans="1:4" ht="13.5" thickBot="1">
      <c r="A49" s="148"/>
      <c r="B49" s="149" t="s">
        <v>145</v>
      </c>
      <c r="C49" s="30" t="s">
        <v>568</v>
      </c>
      <c r="D49" s="30">
        <v>500</v>
      </c>
    </row>
    <row r="50" spans="1:4" ht="14.25" thickBot="1" thickTop="1">
      <c r="A50" s="144" t="s">
        <v>381</v>
      </c>
      <c r="B50" s="145"/>
      <c r="C50" s="155" t="s">
        <v>382</v>
      </c>
      <c r="D50" s="28">
        <f>SUM(D51+D53)</f>
        <v>23450</v>
      </c>
    </row>
    <row r="51" spans="1:4" ht="14.25" customHeight="1" thickTop="1">
      <c r="A51" s="156" t="s">
        <v>393</v>
      </c>
      <c r="B51" s="157"/>
      <c r="C51" s="158" t="s">
        <v>394</v>
      </c>
      <c r="D51" s="147">
        <f>D52</f>
        <v>3450</v>
      </c>
    </row>
    <row r="52" spans="1:4" ht="24.75" customHeight="1">
      <c r="A52" s="148"/>
      <c r="B52" s="160" t="s">
        <v>274</v>
      </c>
      <c r="C52" s="35" t="s">
        <v>674</v>
      </c>
      <c r="D52" s="30">
        <v>3450</v>
      </c>
    </row>
    <row r="53" spans="1:4" ht="12.75">
      <c r="A53" s="161" t="s">
        <v>383</v>
      </c>
      <c r="B53" s="162"/>
      <c r="C53" s="163" t="s">
        <v>104</v>
      </c>
      <c r="D53" s="150">
        <f>SUM(D54:D55)</f>
        <v>20000</v>
      </c>
    </row>
    <row r="54" spans="1:4" ht="12.75">
      <c r="A54" s="148"/>
      <c r="B54" s="160" t="s">
        <v>145</v>
      </c>
      <c r="C54" s="32" t="s">
        <v>19</v>
      </c>
      <c r="D54" s="30">
        <v>5000</v>
      </c>
    </row>
    <row r="55" spans="1:4" ht="25.5" customHeight="1" thickBot="1">
      <c r="A55" s="148"/>
      <c r="B55" s="160" t="s">
        <v>145</v>
      </c>
      <c r="C55" s="35" t="s">
        <v>20</v>
      </c>
      <c r="D55" s="30">
        <v>15000</v>
      </c>
    </row>
    <row r="56" spans="1:4" ht="14.25" thickBot="1" thickTop="1">
      <c r="A56" s="144" t="s">
        <v>154</v>
      </c>
      <c r="B56" s="145"/>
      <c r="C56" s="155" t="s">
        <v>206</v>
      </c>
      <c r="D56" s="28">
        <f>SUM(D57+D59+D67+D71+D73+D75)</f>
        <v>2640418</v>
      </c>
    </row>
    <row r="57" spans="1:4" ht="13.5" thickTop="1">
      <c r="A57" s="295" t="s">
        <v>803</v>
      </c>
      <c r="B57" s="296"/>
      <c r="C57" s="297" t="s">
        <v>804</v>
      </c>
      <c r="D57" s="147">
        <f>SUM(D58:D58)</f>
        <v>260000</v>
      </c>
    </row>
    <row r="58" spans="1:5" ht="15" customHeight="1">
      <c r="A58" s="168"/>
      <c r="B58" s="146" t="s">
        <v>137</v>
      </c>
      <c r="C58" s="371" t="s">
        <v>887</v>
      </c>
      <c r="D58" s="30">
        <v>260000</v>
      </c>
      <c r="E58" s="416" t="s">
        <v>98</v>
      </c>
    </row>
    <row r="59" spans="1:4" ht="12.75">
      <c r="A59" s="148" t="s">
        <v>883</v>
      </c>
      <c r="B59" s="149"/>
      <c r="C59" s="373" t="s">
        <v>884</v>
      </c>
      <c r="D59" s="150">
        <f>SUM(D60:D66)</f>
        <v>1895000</v>
      </c>
    </row>
    <row r="60" spans="1:4" ht="12.75">
      <c r="A60" s="148"/>
      <c r="B60" s="149" t="s">
        <v>136</v>
      </c>
      <c r="C60" s="372" t="s">
        <v>468</v>
      </c>
      <c r="D60" s="30">
        <v>20000</v>
      </c>
    </row>
    <row r="61" spans="1:4" ht="12.75">
      <c r="A61" s="148"/>
      <c r="B61" s="149" t="s">
        <v>157</v>
      </c>
      <c r="C61" s="372" t="s">
        <v>118</v>
      </c>
      <c r="D61" s="30">
        <v>213865</v>
      </c>
    </row>
    <row r="62" spans="1:4" ht="12.75">
      <c r="A62" s="148"/>
      <c r="B62" s="149" t="s">
        <v>140</v>
      </c>
      <c r="C62" s="372" t="s">
        <v>502</v>
      </c>
      <c r="D62" s="30">
        <v>425273</v>
      </c>
    </row>
    <row r="63" spans="1:4" ht="24">
      <c r="A63" s="148"/>
      <c r="B63" s="149" t="s">
        <v>137</v>
      </c>
      <c r="C63" s="374" t="s">
        <v>87</v>
      </c>
      <c r="D63" s="30">
        <v>807727</v>
      </c>
    </row>
    <row r="64" spans="1:4" ht="12.75">
      <c r="A64" s="148"/>
      <c r="B64" s="149" t="s">
        <v>137</v>
      </c>
      <c r="C64" s="374" t="s">
        <v>885</v>
      </c>
      <c r="D64" s="30">
        <v>306727</v>
      </c>
    </row>
    <row r="65" spans="1:5" ht="12.75">
      <c r="A65" s="148"/>
      <c r="B65" s="149" t="s">
        <v>222</v>
      </c>
      <c r="C65" s="372" t="s">
        <v>516</v>
      </c>
      <c r="D65" s="30">
        <v>10000</v>
      </c>
      <c r="E65" s="416" t="s">
        <v>98</v>
      </c>
    </row>
    <row r="66" spans="1:4" ht="12.75">
      <c r="A66" s="148"/>
      <c r="B66" s="149" t="s">
        <v>575</v>
      </c>
      <c r="C66" s="372" t="s">
        <v>326</v>
      </c>
      <c r="D66" s="30">
        <v>111408</v>
      </c>
    </row>
    <row r="67" spans="1:4" ht="12.75">
      <c r="A67" s="148" t="s">
        <v>155</v>
      </c>
      <c r="B67" s="149"/>
      <c r="C67" s="150" t="s">
        <v>109</v>
      </c>
      <c r="D67" s="150">
        <f>SUM(D68:D70)</f>
        <v>86660</v>
      </c>
    </row>
    <row r="68" spans="1:4" ht="12.75">
      <c r="A68" s="148"/>
      <c r="B68" s="149" t="s">
        <v>137</v>
      </c>
      <c r="C68" s="30" t="s">
        <v>232</v>
      </c>
      <c r="D68" s="30">
        <v>51370</v>
      </c>
    </row>
    <row r="69" spans="1:4" ht="12.75">
      <c r="A69" s="148"/>
      <c r="B69" s="149" t="s">
        <v>384</v>
      </c>
      <c r="C69" s="30" t="s">
        <v>710</v>
      </c>
      <c r="D69" s="30">
        <v>1300</v>
      </c>
    </row>
    <row r="70" spans="1:4" ht="12.75">
      <c r="A70" s="148"/>
      <c r="B70" s="149" t="s">
        <v>528</v>
      </c>
      <c r="C70" s="30" t="s">
        <v>529</v>
      </c>
      <c r="D70" s="30">
        <v>33990</v>
      </c>
    </row>
    <row r="71" spans="1:4" ht="12.75">
      <c r="A71" s="148" t="s">
        <v>665</v>
      </c>
      <c r="B71" s="149"/>
      <c r="C71" s="150" t="s">
        <v>666</v>
      </c>
      <c r="D71" s="150">
        <f>D72</f>
        <v>188942</v>
      </c>
    </row>
    <row r="72" spans="1:4" ht="24">
      <c r="A72" s="148"/>
      <c r="B72" s="149" t="s">
        <v>618</v>
      </c>
      <c r="C72" s="26" t="s">
        <v>802</v>
      </c>
      <c r="D72" s="30">
        <v>188942</v>
      </c>
    </row>
    <row r="73" spans="1:4" ht="12.75">
      <c r="A73" s="148" t="s">
        <v>864</v>
      </c>
      <c r="B73" s="149"/>
      <c r="C73" s="151" t="s">
        <v>865</v>
      </c>
      <c r="D73" s="150">
        <f>D74</f>
        <v>10000</v>
      </c>
    </row>
    <row r="74" spans="1:4" ht="12.75">
      <c r="A74" s="148"/>
      <c r="B74" s="149" t="s">
        <v>145</v>
      </c>
      <c r="C74" s="26" t="s">
        <v>866</v>
      </c>
      <c r="D74" s="30">
        <v>10000</v>
      </c>
    </row>
    <row r="75" spans="1:4" ht="12.75">
      <c r="A75" s="148" t="s">
        <v>156</v>
      </c>
      <c r="B75" s="149"/>
      <c r="C75" s="150" t="s">
        <v>104</v>
      </c>
      <c r="D75" s="150">
        <f>SUM(D76:D78)</f>
        <v>199816</v>
      </c>
    </row>
    <row r="76" spans="1:4" ht="12.75">
      <c r="A76" s="148"/>
      <c r="B76" s="160" t="s">
        <v>137</v>
      </c>
      <c r="C76" s="32" t="s">
        <v>232</v>
      </c>
      <c r="D76" s="30">
        <v>600</v>
      </c>
    </row>
    <row r="77" spans="1:4" ht="12.75">
      <c r="A77" s="148"/>
      <c r="B77" s="160" t="s">
        <v>145</v>
      </c>
      <c r="C77" s="32" t="s">
        <v>21</v>
      </c>
      <c r="D77" s="32">
        <v>1000</v>
      </c>
    </row>
    <row r="78" spans="1:4" ht="15.75" customHeight="1" thickBot="1">
      <c r="A78" s="197"/>
      <c r="B78" s="198" t="s">
        <v>145</v>
      </c>
      <c r="C78" s="539" t="s">
        <v>24</v>
      </c>
      <c r="D78" s="32">
        <v>198216</v>
      </c>
    </row>
    <row r="79" spans="1:4" ht="14.25" thickBot="1" thickTop="1">
      <c r="A79" s="144" t="s">
        <v>158</v>
      </c>
      <c r="B79" s="145"/>
      <c r="C79" s="28" t="s">
        <v>159</v>
      </c>
      <c r="D79" s="28">
        <f>SUM(D80+D83+D85)</f>
        <v>338910</v>
      </c>
    </row>
    <row r="80" spans="1:4" ht="13.5" thickTop="1">
      <c r="A80" s="140" t="s">
        <v>160</v>
      </c>
      <c r="B80" s="146" t="s">
        <v>98</v>
      </c>
      <c r="C80" s="147" t="s">
        <v>205</v>
      </c>
      <c r="D80" s="147">
        <f>SUM(D81:D82)</f>
        <v>200000</v>
      </c>
    </row>
    <row r="81" spans="1:5" ht="12.75">
      <c r="A81" s="140"/>
      <c r="B81" s="146" t="s">
        <v>415</v>
      </c>
      <c r="C81" s="154" t="s">
        <v>416</v>
      </c>
      <c r="D81" s="30">
        <v>40000</v>
      </c>
      <c r="E81" s="416" t="s">
        <v>98</v>
      </c>
    </row>
    <row r="82" spans="1:5" ht="12.75">
      <c r="A82" s="164"/>
      <c r="B82" s="146" t="s">
        <v>137</v>
      </c>
      <c r="C82" s="154" t="s">
        <v>232</v>
      </c>
      <c r="D82" s="30">
        <v>160000</v>
      </c>
      <c r="E82" s="416" t="s">
        <v>98</v>
      </c>
    </row>
    <row r="83" spans="1:4" ht="12.75">
      <c r="A83" s="164" t="s">
        <v>386</v>
      </c>
      <c r="B83" s="146" t="s">
        <v>98</v>
      </c>
      <c r="C83" s="147" t="s">
        <v>387</v>
      </c>
      <c r="D83" s="150">
        <f>D84</f>
        <v>22000</v>
      </c>
    </row>
    <row r="84" spans="1:4" ht="12.75">
      <c r="A84" s="164"/>
      <c r="B84" s="146" t="s">
        <v>137</v>
      </c>
      <c r="C84" s="154" t="s">
        <v>232</v>
      </c>
      <c r="D84" s="30">
        <v>22000</v>
      </c>
    </row>
    <row r="85" spans="1:4" ht="12.75">
      <c r="A85" s="140" t="s">
        <v>667</v>
      </c>
      <c r="B85" s="152"/>
      <c r="C85" s="29" t="s">
        <v>668</v>
      </c>
      <c r="D85" s="150">
        <f>SUM(D86:D88)</f>
        <v>116910</v>
      </c>
    </row>
    <row r="86" spans="1:6" s="25" customFormat="1" ht="12.75">
      <c r="A86" s="165"/>
      <c r="B86" s="166" t="s">
        <v>157</v>
      </c>
      <c r="C86" s="167" t="s">
        <v>422</v>
      </c>
      <c r="D86" s="30">
        <v>900</v>
      </c>
      <c r="E86" s="416"/>
      <c r="F86" s="416"/>
    </row>
    <row r="87" spans="1:4" ht="12.75">
      <c r="A87" s="165"/>
      <c r="B87" s="166" t="s">
        <v>137</v>
      </c>
      <c r="C87" s="167" t="s">
        <v>670</v>
      </c>
      <c r="D87" s="32">
        <v>75560</v>
      </c>
    </row>
    <row r="88" spans="1:4" ht="13.5" thickBot="1">
      <c r="A88" s="153"/>
      <c r="B88" s="149" t="s">
        <v>145</v>
      </c>
      <c r="C88" s="30" t="s">
        <v>520</v>
      </c>
      <c r="D88" s="30">
        <v>40450</v>
      </c>
    </row>
    <row r="89" spans="1:4" ht="14.25" thickBot="1" thickTop="1">
      <c r="A89" s="144" t="s">
        <v>207</v>
      </c>
      <c r="B89" s="145"/>
      <c r="C89" s="155" t="s">
        <v>208</v>
      </c>
      <c r="D89" s="28">
        <f>SUM(D90+D107+D109+D123+D153+D156)</f>
        <v>3861869</v>
      </c>
    </row>
    <row r="90" spans="1:4" ht="13.5" thickTop="1">
      <c r="A90" s="170" t="s">
        <v>209</v>
      </c>
      <c r="B90" s="171"/>
      <c r="C90" s="172" t="s">
        <v>122</v>
      </c>
      <c r="D90" s="298">
        <f>SUM(D91:D106)</f>
        <v>325557</v>
      </c>
    </row>
    <row r="91" spans="1:4" ht="12.75">
      <c r="A91" s="140"/>
      <c r="B91" s="146" t="s">
        <v>213</v>
      </c>
      <c r="C91" s="154" t="s">
        <v>214</v>
      </c>
      <c r="D91" s="30">
        <v>120</v>
      </c>
    </row>
    <row r="92" spans="1:4" ht="12.75">
      <c r="A92" s="148"/>
      <c r="B92" s="149" t="s">
        <v>215</v>
      </c>
      <c r="C92" s="30" t="s">
        <v>591</v>
      </c>
      <c r="D92" s="30">
        <v>209363</v>
      </c>
    </row>
    <row r="93" spans="1:4" ht="12.75">
      <c r="A93" s="148"/>
      <c r="B93" s="149" t="s">
        <v>216</v>
      </c>
      <c r="C93" s="30" t="s">
        <v>106</v>
      </c>
      <c r="D93" s="30">
        <v>14987</v>
      </c>
    </row>
    <row r="94" spans="1:4" ht="12.75">
      <c r="A94" s="148"/>
      <c r="B94" s="149" t="s">
        <v>141</v>
      </c>
      <c r="C94" s="30" t="s">
        <v>102</v>
      </c>
      <c r="D94" s="30">
        <v>34826</v>
      </c>
    </row>
    <row r="95" spans="1:4" ht="12.75">
      <c r="A95" s="148"/>
      <c r="B95" s="149" t="s">
        <v>142</v>
      </c>
      <c r="C95" s="30" t="s">
        <v>103</v>
      </c>
      <c r="D95" s="30">
        <v>4965</v>
      </c>
    </row>
    <row r="96" spans="1:5" ht="12.75">
      <c r="A96" s="148"/>
      <c r="B96" s="149" t="s">
        <v>136</v>
      </c>
      <c r="C96" s="30" t="s">
        <v>147</v>
      </c>
      <c r="D96" s="30">
        <v>15529</v>
      </c>
      <c r="E96" s="417" t="s">
        <v>98</v>
      </c>
    </row>
    <row r="97" spans="1:4" ht="12.75">
      <c r="A97" s="148"/>
      <c r="B97" s="149" t="s">
        <v>157</v>
      </c>
      <c r="C97" s="30" t="s">
        <v>118</v>
      </c>
      <c r="D97" s="30">
        <v>11466</v>
      </c>
    </row>
    <row r="98" spans="1:4" ht="12.75">
      <c r="A98" s="148"/>
      <c r="B98" s="149" t="s">
        <v>140</v>
      </c>
      <c r="C98" s="154" t="s">
        <v>221</v>
      </c>
      <c r="D98" s="30">
        <v>1600</v>
      </c>
    </row>
    <row r="99" spans="1:5" ht="12.75">
      <c r="A99" s="148"/>
      <c r="B99" s="149" t="s">
        <v>137</v>
      </c>
      <c r="C99" s="154" t="s">
        <v>232</v>
      </c>
      <c r="D99" s="30">
        <v>14328</v>
      </c>
      <c r="E99" s="417" t="s">
        <v>98</v>
      </c>
    </row>
    <row r="100" spans="1:4" ht="12.75">
      <c r="A100" s="148"/>
      <c r="B100" s="149" t="s">
        <v>474</v>
      </c>
      <c r="C100" s="396" t="s">
        <v>475</v>
      </c>
      <c r="D100" s="30">
        <v>5250</v>
      </c>
    </row>
    <row r="101" spans="1:4" ht="12.75">
      <c r="A101" s="148"/>
      <c r="B101" s="149" t="s">
        <v>482</v>
      </c>
      <c r="C101" s="154" t="s">
        <v>483</v>
      </c>
      <c r="D101" s="30">
        <v>900</v>
      </c>
    </row>
    <row r="102" spans="1:4" ht="12.75">
      <c r="A102" s="148"/>
      <c r="B102" s="149" t="s">
        <v>218</v>
      </c>
      <c r="C102" s="154" t="s">
        <v>236</v>
      </c>
      <c r="D102" s="30">
        <v>350</v>
      </c>
    </row>
    <row r="103" spans="1:4" ht="12.75">
      <c r="A103" s="148"/>
      <c r="B103" s="149" t="s">
        <v>219</v>
      </c>
      <c r="C103" s="30" t="s">
        <v>515</v>
      </c>
      <c r="D103" s="30">
        <v>4673</v>
      </c>
    </row>
    <row r="104" spans="1:4" ht="12.75">
      <c r="A104" s="148"/>
      <c r="B104" s="149" t="s">
        <v>459</v>
      </c>
      <c r="C104" s="313" t="s">
        <v>476</v>
      </c>
      <c r="D104" s="30">
        <v>1000</v>
      </c>
    </row>
    <row r="105" spans="1:4" ht="24">
      <c r="A105" s="148"/>
      <c r="B105" s="149" t="s">
        <v>462</v>
      </c>
      <c r="C105" s="313" t="s">
        <v>477</v>
      </c>
      <c r="D105" s="30">
        <v>920</v>
      </c>
    </row>
    <row r="106" spans="1:4" ht="12.75">
      <c r="A106" s="148"/>
      <c r="B106" s="149" t="s">
        <v>478</v>
      </c>
      <c r="C106" s="313" t="s">
        <v>479</v>
      </c>
      <c r="D106" s="30">
        <v>5280</v>
      </c>
    </row>
    <row r="107" spans="1:4" ht="12.75">
      <c r="A107" s="148" t="s">
        <v>725</v>
      </c>
      <c r="B107" s="149"/>
      <c r="C107" s="150" t="s">
        <v>726</v>
      </c>
      <c r="D107" s="150">
        <f>D108</f>
        <v>4360</v>
      </c>
    </row>
    <row r="108" spans="1:5" ht="12.75">
      <c r="A108" s="148"/>
      <c r="B108" s="149" t="s">
        <v>597</v>
      </c>
      <c r="C108" s="30" t="s">
        <v>727</v>
      </c>
      <c r="D108" s="30">
        <v>4360</v>
      </c>
      <c r="E108" s="416" t="s">
        <v>98</v>
      </c>
    </row>
    <row r="109" spans="1:4" ht="12.75">
      <c r="A109" s="148" t="s">
        <v>220</v>
      </c>
      <c r="B109" s="149"/>
      <c r="C109" s="150" t="s">
        <v>108</v>
      </c>
      <c r="D109" s="150">
        <f>SUM(D110:D122)</f>
        <v>157164</v>
      </c>
    </row>
    <row r="110" spans="1:4" ht="12.75">
      <c r="A110" s="148"/>
      <c r="B110" s="149" t="s">
        <v>138</v>
      </c>
      <c r="C110" s="30" t="s">
        <v>555</v>
      </c>
      <c r="D110" s="30">
        <v>95510</v>
      </c>
    </row>
    <row r="111" spans="1:4" ht="12.75">
      <c r="A111" s="148"/>
      <c r="B111" s="149" t="s">
        <v>136</v>
      </c>
      <c r="C111" s="32" t="s">
        <v>373</v>
      </c>
      <c r="D111" s="30">
        <v>12182</v>
      </c>
    </row>
    <row r="112" spans="1:4" ht="12.75">
      <c r="A112" s="148"/>
      <c r="B112" s="149" t="s">
        <v>157</v>
      </c>
      <c r="C112" s="30" t="s">
        <v>118</v>
      </c>
      <c r="D112" s="30">
        <v>9221</v>
      </c>
    </row>
    <row r="113" spans="1:4" ht="12.75">
      <c r="A113" s="148"/>
      <c r="B113" s="149" t="s">
        <v>140</v>
      </c>
      <c r="C113" s="154" t="s">
        <v>221</v>
      </c>
      <c r="D113" s="30">
        <v>2000</v>
      </c>
    </row>
    <row r="114" spans="1:4" ht="12.75">
      <c r="A114" s="148"/>
      <c r="B114" s="149" t="s">
        <v>137</v>
      </c>
      <c r="C114" s="154" t="s">
        <v>484</v>
      </c>
      <c r="D114" s="30">
        <v>9390</v>
      </c>
    </row>
    <row r="115" spans="1:4" ht="12.75">
      <c r="A115" s="148"/>
      <c r="B115" s="149" t="s">
        <v>465</v>
      </c>
      <c r="C115" s="396" t="s">
        <v>473</v>
      </c>
      <c r="D115" s="30">
        <v>1200</v>
      </c>
    </row>
    <row r="116" spans="1:4" ht="12.75">
      <c r="A116" s="148"/>
      <c r="B116" s="149" t="s">
        <v>474</v>
      </c>
      <c r="C116" s="396" t="s">
        <v>475</v>
      </c>
      <c r="D116" s="30">
        <v>3460</v>
      </c>
    </row>
    <row r="117" spans="1:4" ht="12.75">
      <c r="A117" s="148"/>
      <c r="B117" s="149" t="s">
        <v>485</v>
      </c>
      <c r="C117" s="396" t="s">
        <v>487</v>
      </c>
      <c r="D117" s="30">
        <v>65</v>
      </c>
    </row>
    <row r="118" spans="1:4" ht="12.75">
      <c r="A118" s="148"/>
      <c r="B118" s="149" t="s">
        <v>218</v>
      </c>
      <c r="C118" s="154" t="s">
        <v>236</v>
      </c>
      <c r="D118" s="30">
        <v>1200</v>
      </c>
    </row>
    <row r="119" spans="1:4" ht="12.75">
      <c r="A119" s="148"/>
      <c r="B119" s="149" t="s">
        <v>605</v>
      </c>
      <c r="C119" s="154" t="s">
        <v>711</v>
      </c>
      <c r="D119" s="30">
        <v>5000</v>
      </c>
    </row>
    <row r="120" spans="1:4" ht="12.75">
      <c r="A120" s="148"/>
      <c r="B120" s="149" t="s">
        <v>222</v>
      </c>
      <c r="C120" s="30" t="s">
        <v>577</v>
      </c>
      <c r="D120" s="30">
        <v>15436</v>
      </c>
    </row>
    <row r="121" spans="1:4" ht="24">
      <c r="A121" s="148"/>
      <c r="B121" s="149" t="s">
        <v>462</v>
      </c>
      <c r="C121" s="313" t="s">
        <v>477</v>
      </c>
      <c r="D121" s="30">
        <v>1000</v>
      </c>
    </row>
    <row r="122" spans="1:4" ht="12.75">
      <c r="A122" s="148"/>
      <c r="B122" s="149" t="s">
        <v>478</v>
      </c>
      <c r="C122" s="313" t="s">
        <v>479</v>
      </c>
      <c r="D122" s="30">
        <v>1500</v>
      </c>
    </row>
    <row r="123" spans="1:4" ht="12.75">
      <c r="A123" s="148" t="s">
        <v>226</v>
      </c>
      <c r="B123" s="149"/>
      <c r="C123" s="150" t="s">
        <v>124</v>
      </c>
      <c r="D123" s="150">
        <f>SUM(D124:D148)</f>
        <v>3253433</v>
      </c>
    </row>
    <row r="124" spans="1:4" ht="12.75">
      <c r="A124" s="148"/>
      <c r="B124" s="149" t="s">
        <v>213</v>
      </c>
      <c r="C124" s="30" t="s">
        <v>619</v>
      </c>
      <c r="D124" s="30">
        <v>2000</v>
      </c>
    </row>
    <row r="125" spans="1:4" ht="12.75">
      <c r="A125" s="148"/>
      <c r="B125" s="149" t="s">
        <v>215</v>
      </c>
      <c r="C125" s="30" t="s">
        <v>591</v>
      </c>
      <c r="D125" s="30">
        <v>1936368</v>
      </c>
    </row>
    <row r="126" spans="1:4" ht="12.75">
      <c r="A126" s="148"/>
      <c r="B126" s="149" t="s">
        <v>216</v>
      </c>
      <c r="C126" s="30" t="s">
        <v>106</v>
      </c>
      <c r="D126" s="30">
        <v>138310</v>
      </c>
    </row>
    <row r="127" spans="1:4" ht="12.75">
      <c r="A127" s="148"/>
      <c r="B127" s="149" t="s">
        <v>141</v>
      </c>
      <c r="C127" s="30" t="s">
        <v>102</v>
      </c>
      <c r="D127" s="30">
        <v>332999</v>
      </c>
    </row>
    <row r="128" spans="1:4" ht="12.75">
      <c r="A128" s="148"/>
      <c r="B128" s="149" t="s">
        <v>142</v>
      </c>
      <c r="C128" s="30" t="s">
        <v>103</v>
      </c>
      <c r="D128" s="30">
        <v>47461</v>
      </c>
    </row>
    <row r="129" spans="1:4" ht="12.75">
      <c r="A129" s="148"/>
      <c r="B129" s="149" t="s">
        <v>606</v>
      </c>
      <c r="C129" s="30" t="s">
        <v>689</v>
      </c>
      <c r="D129" s="30">
        <v>28800</v>
      </c>
    </row>
    <row r="130" spans="1:4" ht="12.75">
      <c r="A130" s="148"/>
      <c r="B130" s="149" t="s">
        <v>415</v>
      </c>
      <c r="C130" s="30" t="s">
        <v>416</v>
      </c>
      <c r="D130" s="30">
        <v>8400</v>
      </c>
    </row>
    <row r="131" spans="1:5" ht="12.75">
      <c r="A131" s="148"/>
      <c r="B131" s="149" t="s">
        <v>136</v>
      </c>
      <c r="C131" s="30" t="s">
        <v>147</v>
      </c>
      <c r="D131" s="30">
        <v>80850</v>
      </c>
      <c r="E131" s="417" t="s">
        <v>98</v>
      </c>
    </row>
    <row r="132" spans="1:5" ht="12.75">
      <c r="A132" s="148"/>
      <c r="B132" s="149" t="s">
        <v>157</v>
      </c>
      <c r="C132" s="30" t="s">
        <v>118</v>
      </c>
      <c r="D132" s="30">
        <v>58764</v>
      </c>
      <c r="E132" s="416" t="s">
        <v>98</v>
      </c>
    </row>
    <row r="133" spans="1:4" ht="12.75">
      <c r="A133" s="148"/>
      <c r="B133" s="149" t="s">
        <v>140</v>
      </c>
      <c r="C133" s="154" t="s">
        <v>221</v>
      </c>
      <c r="D133" s="30">
        <v>38500</v>
      </c>
    </row>
    <row r="134" spans="1:4" ht="12.75">
      <c r="A134" s="148"/>
      <c r="B134" s="149" t="s">
        <v>599</v>
      </c>
      <c r="C134" s="154" t="s">
        <v>600</v>
      </c>
      <c r="D134" s="30">
        <v>2900</v>
      </c>
    </row>
    <row r="135" spans="1:5" ht="12.75">
      <c r="A135" s="148"/>
      <c r="B135" s="149" t="s">
        <v>137</v>
      </c>
      <c r="C135" s="32" t="s">
        <v>232</v>
      </c>
      <c r="D135" s="30">
        <v>170937</v>
      </c>
      <c r="E135" s="417" t="s">
        <v>98</v>
      </c>
    </row>
    <row r="136" spans="1:4" ht="12.75">
      <c r="A136" s="148"/>
      <c r="B136" s="149" t="s">
        <v>570</v>
      </c>
      <c r="C136" s="30" t="s">
        <v>539</v>
      </c>
      <c r="D136" s="30">
        <v>5448</v>
      </c>
    </row>
    <row r="137" spans="1:4" ht="12.75">
      <c r="A137" s="148"/>
      <c r="B137" s="149" t="s">
        <v>465</v>
      </c>
      <c r="C137" s="396" t="s">
        <v>473</v>
      </c>
      <c r="D137" s="30">
        <v>13200</v>
      </c>
    </row>
    <row r="138" spans="1:4" ht="12.75">
      <c r="A138" s="148"/>
      <c r="B138" s="149" t="s">
        <v>474</v>
      </c>
      <c r="C138" s="396" t="s">
        <v>475</v>
      </c>
      <c r="D138" s="30">
        <v>36000</v>
      </c>
    </row>
    <row r="139" spans="1:4" ht="12.75">
      <c r="A139" s="148"/>
      <c r="B139" s="149" t="s">
        <v>482</v>
      </c>
      <c r="C139" s="396" t="s">
        <v>483</v>
      </c>
      <c r="D139" s="30">
        <v>6400</v>
      </c>
    </row>
    <row r="140" spans="1:4" ht="12.75">
      <c r="A140" s="148"/>
      <c r="B140" s="149" t="s">
        <v>218</v>
      </c>
      <c r="C140" s="154" t="s">
        <v>712</v>
      </c>
      <c r="D140" s="30">
        <v>21670</v>
      </c>
    </row>
    <row r="141" spans="1:4" ht="12.75">
      <c r="A141" s="148"/>
      <c r="B141" s="149" t="s">
        <v>605</v>
      </c>
      <c r="C141" s="154" t="s">
        <v>713</v>
      </c>
      <c r="D141" s="30">
        <v>21900</v>
      </c>
    </row>
    <row r="142" spans="1:5" ht="12.75">
      <c r="A142" s="148"/>
      <c r="B142" s="149" t="s">
        <v>222</v>
      </c>
      <c r="C142" s="30" t="s">
        <v>571</v>
      </c>
      <c r="D142" s="30">
        <v>8800</v>
      </c>
      <c r="E142" s="416" t="s">
        <v>98</v>
      </c>
    </row>
    <row r="143" spans="1:5" ht="12.75">
      <c r="A143" s="148"/>
      <c r="B143" s="149" t="s">
        <v>219</v>
      </c>
      <c r="C143" s="173" t="s">
        <v>714</v>
      </c>
      <c r="D143" s="30">
        <v>51606</v>
      </c>
      <c r="E143" s="416" t="s">
        <v>98</v>
      </c>
    </row>
    <row r="144" spans="1:4" ht="12.75">
      <c r="A144" s="148"/>
      <c r="B144" s="149" t="s">
        <v>578</v>
      </c>
      <c r="C144" s="173" t="s">
        <v>715</v>
      </c>
      <c r="D144" s="30">
        <v>870</v>
      </c>
    </row>
    <row r="145" spans="1:4" ht="12.75">
      <c r="A145" s="148"/>
      <c r="B145" s="149" t="s">
        <v>459</v>
      </c>
      <c r="C145" s="313" t="s">
        <v>476</v>
      </c>
      <c r="D145" s="30">
        <v>31400</v>
      </c>
    </row>
    <row r="146" spans="1:4" ht="20.25" customHeight="1">
      <c r="A146" s="148"/>
      <c r="B146" s="149" t="s">
        <v>462</v>
      </c>
      <c r="C146" s="313" t="s">
        <v>477</v>
      </c>
      <c r="D146" s="30">
        <v>8350</v>
      </c>
    </row>
    <row r="147" spans="1:4" ht="12.75">
      <c r="A147" s="148"/>
      <c r="B147" s="149" t="s">
        <v>478</v>
      </c>
      <c r="C147" s="313" t="s">
        <v>479</v>
      </c>
      <c r="D147" s="30">
        <v>25500</v>
      </c>
    </row>
    <row r="148" spans="1:4" ht="12.75">
      <c r="A148" s="148" t="s">
        <v>98</v>
      </c>
      <c r="B148" s="149"/>
      <c r="C148" s="173" t="s">
        <v>234</v>
      </c>
      <c r="D148" s="30">
        <f>SUM(D149:D152)</f>
        <v>176000</v>
      </c>
    </row>
    <row r="149" spans="1:4" ht="12.75">
      <c r="A149" s="148"/>
      <c r="B149" s="149" t="s">
        <v>530</v>
      </c>
      <c r="C149" s="173" t="s">
        <v>531</v>
      </c>
      <c r="D149" s="30">
        <v>75000</v>
      </c>
    </row>
    <row r="150" spans="1:4" ht="12.75">
      <c r="A150" s="148"/>
      <c r="B150" s="149" t="s">
        <v>145</v>
      </c>
      <c r="C150" s="173" t="s">
        <v>481</v>
      </c>
      <c r="D150" s="30">
        <v>25000</v>
      </c>
    </row>
    <row r="151" spans="1:4" ht="12.75">
      <c r="A151" s="148"/>
      <c r="B151" s="149" t="s">
        <v>145</v>
      </c>
      <c r="C151" s="173" t="s">
        <v>480</v>
      </c>
      <c r="D151" s="30">
        <v>30000</v>
      </c>
    </row>
    <row r="152" spans="1:4" ht="15.75" customHeight="1">
      <c r="A152" s="148"/>
      <c r="B152" s="149" t="s">
        <v>276</v>
      </c>
      <c r="C152" s="313" t="s">
        <v>730</v>
      </c>
      <c r="D152" s="30">
        <v>46000</v>
      </c>
    </row>
    <row r="153" spans="1:4" ht="12.75">
      <c r="A153" s="148" t="s">
        <v>525</v>
      </c>
      <c r="B153" s="149"/>
      <c r="C153" s="174" t="s">
        <v>532</v>
      </c>
      <c r="D153" s="150">
        <f>SUM(D154:D155)</f>
        <v>78055</v>
      </c>
    </row>
    <row r="154" spans="1:4" ht="12.75">
      <c r="A154" s="148"/>
      <c r="B154" s="149" t="s">
        <v>136</v>
      </c>
      <c r="C154" s="173" t="s">
        <v>147</v>
      </c>
      <c r="D154" s="30">
        <v>3000</v>
      </c>
    </row>
    <row r="155" spans="1:5" ht="12.75">
      <c r="A155" s="148"/>
      <c r="B155" s="149" t="s">
        <v>137</v>
      </c>
      <c r="C155" s="173" t="s">
        <v>232</v>
      </c>
      <c r="D155" s="30">
        <v>75055</v>
      </c>
      <c r="E155" s="416" t="s">
        <v>98</v>
      </c>
    </row>
    <row r="156" spans="1:4" ht="12.75">
      <c r="A156" s="148" t="s">
        <v>225</v>
      </c>
      <c r="B156" s="149"/>
      <c r="C156" s="150" t="s">
        <v>104</v>
      </c>
      <c r="D156" s="150">
        <f>SUM(D157:D159)</f>
        <v>43300</v>
      </c>
    </row>
    <row r="157" spans="1:4" ht="12.75">
      <c r="A157" s="148"/>
      <c r="B157" s="149" t="s">
        <v>138</v>
      </c>
      <c r="C157" s="30" t="s">
        <v>555</v>
      </c>
      <c r="D157" s="30">
        <v>34300</v>
      </c>
    </row>
    <row r="158" spans="1:4" ht="12.75">
      <c r="A158" s="148"/>
      <c r="B158" s="149" t="s">
        <v>136</v>
      </c>
      <c r="C158" s="30" t="s">
        <v>716</v>
      </c>
      <c r="D158" s="30">
        <v>4000</v>
      </c>
    </row>
    <row r="159" spans="1:4" ht="13.5" thickBot="1">
      <c r="A159" s="148"/>
      <c r="B159" s="149" t="s">
        <v>137</v>
      </c>
      <c r="C159" s="30" t="s">
        <v>232</v>
      </c>
      <c r="D159" s="199">
        <v>5000</v>
      </c>
    </row>
    <row r="160" spans="1:4" ht="28.5" customHeight="1" thickBot="1" thickTop="1">
      <c r="A160" s="175" t="s">
        <v>365</v>
      </c>
      <c r="B160" s="176"/>
      <c r="C160" s="540" t="s">
        <v>434</v>
      </c>
      <c r="D160" s="27">
        <f>SUM(D161)</f>
        <v>3450</v>
      </c>
    </row>
    <row r="161" spans="1:4" ht="12.75" customHeight="1" thickTop="1">
      <c r="A161" s="177" t="s">
        <v>366</v>
      </c>
      <c r="B161" s="178" t="s">
        <v>98</v>
      </c>
      <c r="C161" s="179" t="s">
        <v>469</v>
      </c>
      <c r="D161" s="298">
        <f>D162</f>
        <v>3450</v>
      </c>
    </row>
    <row r="162" spans="1:4" ht="12.75" customHeight="1" thickBot="1">
      <c r="A162" s="156"/>
      <c r="B162" s="180" t="s">
        <v>136</v>
      </c>
      <c r="C162" s="181" t="s">
        <v>147</v>
      </c>
      <c r="D162" s="30">
        <v>3450</v>
      </c>
    </row>
    <row r="163" spans="1:4" ht="14.25" customHeight="1" thickBot="1" thickTop="1">
      <c r="A163" s="144" t="s">
        <v>233</v>
      </c>
      <c r="B163" s="145"/>
      <c r="C163" s="28" t="s">
        <v>397</v>
      </c>
      <c r="D163" s="28">
        <f>SUM(D164+D166+D168+D183+D189)</f>
        <v>256800</v>
      </c>
    </row>
    <row r="164" spans="1:4" ht="14.25" customHeight="1" thickTop="1">
      <c r="A164" s="140" t="s">
        <v>533</v>
      </c>
      <c r="B164" s="152"/>
      <c r="C164" s="29" t="s">
        <v>534</v>
      </c>
      <c r="D164" s="298">
        <f>D165</f>
        <v>10000</v>
      </c>
    </row>
    <row r="165" spans="1:5" ht="14.25" customHeight="1">
      <c r="A165" s="153"/>
      <c r="B165" s="149" t="s">
        <v>535</v>
      </c>
      <c r="C165" s="26" t="s">
        <v>536</v>
      </c>
      <c r="D165" s="30">
        <v>10000</v>
      </c>
      <c r="E165" s="416" t="s">
        <v>98</v>
      </c>
    </row>
    <row r="166" spans="1:4" ht="14.25" customHeight="1">
      <c r="A166" s="148" t="s">
        <v>340</v>
      </c>
      <c r="B166" s="160"/>
      <c r="C166" s="31" t="s">
        <v>341</v>
      </c>
      <c r="D166" s="150">
        <f>SUM(D167:D167)</f>
        <v>10000</v>
      </c>
    </row>
    <row r="167" spans="1:4" ht="14.25" customHeight="1">
      <c r="A167" s="148"/>
      <c r="B167" s="160" t="s">
        <v>625</v>
      </c>
      <c r="C167" s="32" t="s">
        <v>450</v>
      </c>
      <c r="D167" s="30">
        <v>10000</v>
      </c>
    </row>
    <row r="168" spans="1:4" ht="12.75">
      <c r="A168" s="148" t="s">
        <v>235</v>
      </c>
      <c r="B168" s="149"/>
      <c r="C168" s="150" t="s">
        <v>105</v>
      </c>
      <c r="D168" s="150">
        <f>SUM(D169:D180)</f>
        <v>225800</v>
      </c>
    </row>
    <row r="169" spans="1:4" ht="12.75">
      <c r="A169" s="148"/>
      <c r="B169" s="149" t="s">
        <v>388</v>
      </c>
      <c r="C169" s="30" t="s">
        <v>392</v>
      </c>
      <c r="D169" s="30">
        <v>31000</v>
      </c>
    </row>
    <row r="170" spans="1:4" ht="12.75">
      <c r="A170" s="148" t="s">
        <v>98</v>
      </c>
      <c r="B170" s="149" t="s">
        <v>213</v>
      </c>
      <c r="C170" s="30" t="s">
        <v>619</v>
      </c>
      <c r="D170" s="30">
        <v>8500</v>
      </c>
    </row>
    <row r="171" spans="1:4" ht="12.75">
      <c r="A171" s="148"/>
      <c r="B171" s="149" t="s">
        <v>415</v>
      </c>
      <c r="C171" s="32" t="s">
        <v>504</v>
      </c>
      <c r="D171" s="30">
        <v>2000</v>
      </c>
    </row>
    <row r="172" spans="1:4" ht="12.75">
      <c r="A172" s="148"/>
      <c r="B172" s="149" t="s">
        <v>573</v>
      </c>
      <c r="C172" s="32" t="s">
        <v>147</v>
      </c>
      <c r="D172" s="30">
        <v>14000</v>
      </c>
    </row>
    <row r="173" spans="1:4" ht="12.75">
      <c r="A173" s="148"/>
      <c r="B173" s="149" t="s">
        <v>157</v>
      </c>
      <c r="C173" s="30" t="s">
        <v>118</v>
      </c>
      <c r="D173" s="30">
        <v>18000</v>
      </c>
    </row>
    <row r="174" spans="1:4" ht="12.75">
      <c r="A174" s="148"/>
      <c r="B174" s="149" t="s">
        <v>140</v>
      </c>
      <c r="C174" s="30" t="s">
        <v>221</v>
      </c>
      <c r="D174" s="30">
        <v>42000</v>
      </c>
    </row>
    <row r="175" spans="1:4" ht="12.75">
      <c r="A175" s="148"/>
      <c r="B175" s="149" t="s">
        <v>599</v>
      </c>
      <c r="C175" s="30" t="s">
        <v>600</v>
      </c>
      <c r="D175" s="30">
        <v>1000</v>
      </c>
    </row>
    <row r="176" spans="1:5" ht="12.75">
      <c r="A176" s="148"/>
      <c r="B176" s="149" t="s">
        <v>137</v>
      </c>
      <c r="C176" s="30" t="s">
        <v>232</v>
      </c>
      <c r="D176" s="30">
        <v>5000</v>
      </c>
      <c r="E176" s="416" t="s">
        <v>98</v>
      </c>
    </row>
    <row r="177" spans="1:4" ht="12.75">
      <c r="A177" s="153"/>
      <c r="B177" s="146" t="s">
        <v>218</v>
      </c>
      <c r="C177" s="154" t="s">
        <v>717</v>
      </c>
      <c r="D177" s="30">
        <v>4000</v>
      </c>
    </row>
    <row r="178" spans="1:4" ht="12.75">
      <c r="A178" s="140"/>
      <c r="B178" s="146" t="s">
        <v>222</v>
      </c>
      <c r="C178" s="154" t="s">
        <v>574</v>
      </c>
      <c r="D178" s="30">
        <v>12300</v>
      </c>
    </row>
    <row r="179" spans="1:4" ht="12.75">
      <c r="A179" s="140"/>
      <c r="B179" s="146" t="s">
        <v>459</v>
      </c>
      <c r="C179" s="154" t="s">
        <v>460</v>
      </c>
      <c r="D179" s="30">
        <v>3000</v>
      </c>
    </row>
    <row r="180" spans="1:4" ht="12.75">
      <c r="A180" s="164" t="s">
        <v>98</v>
      </c>
      <c r="B180" s="146"/>
      <c r="C180" s="154" t="s">
        <v>234</v>
      </c>
      <c r="D180" s="30">
        <f>SUM(D181:D182)</f>
        <v>85000</v>
      </c>
    </row>
    <row r="181" spans="1:4" ht="12.75">
      <c r="A181" s="140"/>
      <c r="B181" s="146" t="s">
        <v>145</v>
      </c>
      <c r="C181" s="154" t="s">
        <v>22</v>
      </c>
      <c r="D181" s="30">
        <v>25000</v>
      </c>
    </row>
    <row r="182" spans="1:4" ht="12.75">
      <c r="A182" s="140"/>
      <c r="B182" s="146" t="s">
        <v>145</v>
      </c>
      <c r="C182" s="154" t="s">
        <v>451</v>
      </c>
      <c r="D182" s="30">
        <v>60000</v>
      </c>
    </row>
    <row r="183" spans="1:6" ht="12.75">
      <c r="A183" s="164" t="s">
        <v>238</v>
      </c>
      <c r="B183" s="146"/>
      <c r="C183" s="147" t="s">
        <v>125</v>
      </c>
      <c r="D183" s="150">
        <f>SUM(D184:D188)</f>
        <v>10000</v>
      </c>
      <c r="E183" s="416" t="s">
        <v>98</v>
      </c>
      <c r="F183" s="416" t="s">
        <v>98</v>
      </c>
    </row>
    <row r="184" spans="1:4" ht="12.75">
      <c r="A184" s="164"/>
      <c r="B184" s="146" t="s">
        <v>136</v>
      </c>
      <c r="C184" s="154" t="s">
        <v>147</v>
      </c>
      <c r="D184" s="30">
        <v>2000</v>
      </c>
    </row>
    <row r="185" spans="1:4" ht="12.75">
      <c r="A185" s="164"/>
      <c r="B185" s="146" t="s">
        <v>157</v>
      </c>
      <c r="C185" s="154" t="s">
        <v>604</v>
      </c>
      <c r="D185" s="30">
        <v>500</v>
      </c>
    </row>
    <row r="186" spans="1:4" ht="12.75">
      <c r="A186" s="164"/>
      <c r="B186" s="146" t="s">
        <v>137</v>
      </c>
      <c r="C186" s="154" t="s">
        <v>232</v>
      </c>
      <c r="D186" s="30">
        <v>6000</v>
      </c>
    </row>
    <row r="187" spans="1:4" ht="12.75">
      <c r="A187" s="140"/>
      <c r="B187" s="152" t="s">
        <v>218</v>
      </c>
      <c r="C187" s="169" t="s">
        <v>236</v>
      </c>
      <c r="D187" s="30">
        <v>500</v>
      </c>
    </row>
    <row r="188" spans="1:4" ht="12.75">
      <c r="A188" s="153"/>
      <c r="B188" s="149" t="s">
        <v>459</v>
      </c>
      <c r="C188" s="30" t="s">
        <v>460</v>
      </c>
      <c r="D188" s="30">
        <v>1000</v>
      </c>
    </row>
    <row r="189" spans="1:4" ht="12.75">
      <c r="A189" s="153" t="s">
        <v>490</v>
      </c>
      <c r="B189" s="149"/>
      <c r="C189" s="150" t="s">
        <v>491</v>
      </c>
      <c r="D189" s="150">
        <f>D190</f>
        <v>1000</v>
      </c>
    </row>
    <row r="190" spans="1:4" ht="24" customHeight="1" thickBot="1">
      <c r="A190" s="153"/>
      <c r="B190" s="149" t="s">
        <v>274</v>
      </c>
      <c r="C190" s="182" t="s">
        <v>718</v>
      </c>
      <c r="D190" s="199">
        <v>1000</v>
      </c>
    </row>
    <row r="191" spans="1:4" ht="38.25" customHeight="1" thickBot="1" thickTop="1">
      <c r="A191" s="183" t="s">
        <v>362</v>
      </c>
      <c r="B191" s="184"/>
      <c r="C191" s="34" t="s">
        <v>423</v>
      </c>
      <c r="D191" s="185">
        <f>D192</f>
        <v>122528</v>
      </c>
    </row>
    <row r="192" spans="1:4" ht="13.5" thickTop="1">
      <c r="A192" s="140" t="s">
        <v>608</v>
      </c>
      <c r="B192" s="146"/>
      <c r="C192" s="541" t="s">
        <v>558</v>
      </c>
      <c r="D192" s="298">
        <f>SUM(D193:D206)</f>
        <v>122528</v>
      </c>
    </row>
    <row r="193" spans="1:4" ht="12.75">
      <c r="A193" s="148"/>
      <c r="B193" s="149" t="s">
        <v>215</v>
      </c>
      <c r="C193" s="30" t="s">
        <v>554</v>
      </c>
      <c r="D193" s="30">
        <v>12840</v>
      </c>
    </row>
    <row r="194" spans="1:4" ht="12.75">
      <c r="A194" s="148"/>
      <c r="B194" s="149" t="s">
        <v>216</v>
      </c>
      <c r="C194" s="30" t="s">
        <v>106</v>
      </c>
      <c r="D194" s="30">
        <v>803</v>
      </c>
    </row>
    <row r="195" spans="1:4" ht="12.75">
      <c r="A195" s="148"/>
      <c r="B195" s="149" t="s">
        <v>223</v>
      </c>
      <c r="C195" s="30" t="s">
        <v>224</v>
      </c>
      <c r="D195" s="30">
        <v>47000</v>
      </c>
    </row>
    <row r="196" spans="1:4" ht="12.75">
      <c r="A196" s="148"/>
      <c r="B196" s="149" t="s">
        <v>141</v>
      </c>
      <c r="C196" s="30" t="s">
        <v>102</v>
      </c>
      <c r="D196" s="30">
        <v>4479</v>
      </c>
    </row>
    <row r="197" spans="1:4" ht="12.75">
      <c r="A197" s="148"/>
      <c r="B197" s="149" t="s">
        <v>142</v>
      </c>
      <c r="C197" s="30" t="s">
        <v>103</v>
      </c>
      <c r="D197" s="30">
        <v>639</v>
      </c>
    </row>
    <row r="198" spans="1:4" ht="12.75">
      <c r="A198" s="148"/>
      <c r="B198" s="149" t="s">
        <v>415</v>
      </c>
      <c r="C198" s="30" t="s">
        <v>416</v>
      </c>
      <c r="D198" s="30">
        <v>12400</v>
      </c>
    </row>
    <row r="199" spans="1:4" ht="12.75">
      <c r="A199" s="148"/>
      <c r="B199" s="149" t="s">
        <v>136</v>
      </c>
      <c r="C199" s="30" t="s">
        <v>147</v>
      </c>
      <c r="D199" s="30">
        <v>5650</v>
      </c>
    </row>
    <row r="200" spans="1:4" ht="12.75">
      <c r="A200" s="148"/>
      <c r="B200" s="160" t="s">
        <v>140</v>
      </c>
      <c r="C200" s="32" t="s">
        <v>221</v>
      </c>
      <c r="D200" s="32">
        <v>400</v>
      </c>
    </row>
    <row r="201" spans="1:4" ht="12.75">
      <c r="A201" s="148"/>
      <c r="B201" s="160" t="s">
        <v>137</v>
      </c>
      <c r="C201" s="32" t="s">
        <v>232</v>
      </c>
      <c r="D201" s="32">
        <v>25088</v>
      </c>
    </row>
    <row r="202" spans="1:4" ht="12.75">
      <c r="A202" s="153"/>
      <c r="B202" s="149" t="s">
        <v>474</v>
      </c>
      <c r="C202" s="26" t="s">
        <v>475</v>
      </c>
      <c r="D202" s="30">
        <v>2400</v>
      </c>
    </row>
    <row r="203" spans="1:4" ht="12.75">
      <c r="A203" s="148"/>
      <c r="B203" s="149" t="s">
        <v>219</v>
      </c>
      <c r="C203" s="173" t="s">
        <v>123</v>
      </c>
      <c r="D203" s="30">
        <v>779</v>
      </c>
    </row>
    <row r="204" spans="1:4" ht="12.75">
      <c r="A204" s="148"/>
      <c r="B204" s="149" t="s">
        <v>459</v>
      </c>
      <c r="C204" s="313" t="s">
        <v>476</v>
      </c>
      <c r="D204" s="30">
        <v>3600</v>
      </c>
    </row>
    <row r="205" spans="1:4" ht="24">
      <c r="A205" s="148"/>
      <c r="B205" s="149" t="s">
        <v>462</v>
      </c>
      <c r="C205" s="313" t="s">
        <v>477</v>
      </c>
      <c r="D205" s="30">
        <v>2850</v>
      </c>
    </row>
    <row r="206" spans="1:4" ht="13.5" thickBot="1">
      <c r="A206" s="148"/>
      <c r="B206" s="149" t="s">
        <v>478</v>
      </c>
      <c r="C206" s="313" t="s">
        <v>479</v>
      </c>
      <c r="D206" s="30">
        <v>3600</v>
      </c>
    </row>
    <row r="207" spans="1:4" ht="14.25" thickBot="1" thickTop="1">
      <c r="A207" s="183" t="s">
        <v>239</v>
      </c>
      <c r="B207" s="184"/>
      <c r="C207" s="185" t="s">
        <v>240</v>
      </c>
      <c r="D207" s="185">
        <f>SUM(D208)</f>
        <v>336766</v>
      </c>
    </row>
    <row r="208" spans="1:4" ht="13.5" thickTop="1">
      <c r="A208" s="140" t="s">
        <v>241</v>
      </c>
      <c r="B208" s="146"/>
      <c r="C208" s="147" t="s">
        <v>307</v>
      </c>
      <c r="D208" s="298">
        <f>D209</f>
        <v>336766</v>
      </c>
    </row>
    <row r="209" spans="1:4" ht="13.5" thickBot="1">
      <c r="A209" s="164"/>
      <c r="B209" s="146" t="s">
        <v>242</v>
      </c>
      <c r="C209" s="154" t="s">
        <v>243</v>
      </c>
      <c r="D209" s="199">
        <v>336766</v>
      </c>
    </row>
    <row r="210" spans="1:4" ht="14.25" thickBot="1" thickTop="1">
      <c r="A210" s="183" t="s">
        <v>244</v>
      </c>
      <c r="B210" s="184"/>
      <c r="C210" s="185" t="s">
        <v>126</v>
      </c>
      <c r="D210" s="185">
        <f>SUM(D211+D213)</f>
        <v>605725</v>
      </c>
    </row>
    <row r="211" spans="1:4" ht="13.5" thickTop="1">
      <c r="A211" s="186" t="s">
        <v>361</v>
      </c>
      <c r="B211" s="187"/>
      <c r="C211" s="188" t="s">
        <v>334</v>
      </c>
      <c r="D211" s="298">
        <f>D212</f>
        <v>5000</v>
      </c>
    </row>
    <row r="212" spans="1:4" ht="12.75">
      <c r="A212" s="189"/>
      <c r="B212" s="190" t="s">
        <v>137</v>
      </c>
      <c r="C212" s="191" t="s">
        <v>91</v>
      </c>
      <c r="D212" s="30">
        <v>5000</v>
      </c>
    </row>
    <row r="213" spans="1:4" ht="12.75">
      <c r="A213" s="140" t="s">
        <v>245</v>
      </c>
      <c r="B213" s="146" t="s">
        <v>98</v>
      </c>
      <c r="C213" s="147" t="s">
        <v>127</v>
      </c>
      <c r="D213" s="150">
        <f>SUM(D214+D215)</f>
        <v>600725</v>
      </c>
    </row>
    <row r="214" spans="1:4" ht="12.75">
      <c r="A214" s="148"/>
      <c r="B214" s="192" t="s">
        <v>246</v>
      </c>
      <c r="C214" s="30" t="s">
        <v>129</v>
      </c>
      <c r="D214" s="30">
        <v>320000</v>
      </c>
    </row>
    <row r="215" spans="1:4" ht="12.75">
      <c r="A215" s="148"/>
      <c r="B215" s="192" t="s">
        <v>98</v>
      </c>
      <c r="C215" s="30" t="s">
        <v>131</v>
      </c>
      <c r="D215" s="30">
        <f>SUM(D216:D217)</f>
        <v>280725</v>
      </c>
    </row>
    <row r="216" spans="1:4" ht="12.75">
      <c r="A216" s="148"/>
      <c r="B216" s="192" t="s">
        <v>246</v>
      </c>
      <c r="C216" s="30" t="s">
        <v>264</v>
      </c>
      <c r="D216" s="30">
        <v>180725</v>
      </c>
    </row>
    <row r="217" spans="1:4" ht="13.5" thickBot="1">
      <c r="A217" s="148"/>
      <c r="B217" s="192" t="s">
        <v>831</v>
      </c>
      <c r="C217" s="30" t="s">
        <v>692</v>
      </c>
      <c r="D217" s="30">
        <v>100000</v>
      </c>
    </row>
    <row r="218" spans="1:5" ht="14.25" thickBot="1" thickTop="1">
      <c r="A218" s="183" t="s">
        <v>247</v>
      </c>
      <c r="B218" s="184"/>
      <c r="C218" s="185" t="s">
        <v>110</v>
      </c>
      <c r="D218" s="185">
        <f>SUM(D219+D247+D263+D282+D304+D320+D324+D336)</f>
        <v>14583233</v>
      </c>
      <c r="E218" s="416" t="s">
        <v>98</v>
      </c>
    </row>
    <row r="219" spans="1:5" ht="13.5" thickTop="1">
      <c r="A219" s="140" t="s">
        <v>248</v>
      </c>
      <c r="B219" s="146"/>
      <c r="C219" s="147" t="s">
        <v>111</v>
      </c>
      <c r="D219" s="298">
        <f>SUM(D220:D243,D244)</f>
        <v>7351682</v>
      </c>
      <c r="E219" s="416" t="s">
        <v>98</v>
      </c>
    </row>
    <row r="220" spans="1:4" ht="12.75">
      <c r="A220" s="140"/>
      <c r="B220" s="146" t="s">
        <v>250</v>
      </c>
      <c r="C220" s="154" t="s">
        <v>251</v>
      </c>
      <c r="D220" s="30">
        <v>122630</v>
      </c>
    </row>
    <row r="221" spans="1:4" ht="12.75">
      <c r="A221" s="148"/>
      <c r="B221" s="149" t="s">
        <v>213</v>
      </c>
      <c r="C221" s="30" t="s">
        <v>619</v>
      </c>
      <c r="D221" s="30">
        <v>112711</v>
      </c>
    </row>
    <row r="222" spans="1:4" ht="12.75">
      <c r="A222" s="148"/>
      <c r="B222" s="149" t="s">
        <v>215</v>
      </c>
      <c r="C222" s="30" t="s">
        <v>591</v>
      </c>
      <c r="D222" s="30">
        <v>4507863</v>
      </c>
    </row>
    <row r="223" spans="1:4" ht="12.75">
      <c r="A223" s="148"/>
      <c r="B223" s="149" t="s">
        <v>216</v>
      </c>
      <c r="C223" s="30" t="s">
        <v>106</v>
      </c>
      <c r="D223" s="30">
        <v>360503</v>
      </c>
    </row>
    <row r="224" spans="1:4" ht="12.75">
      <c r="A224" s="148"/>
      <c r="B224" s="149" t="s">
        <v>141</v>
      </c>
      <c r="C224" s="30" t="s">
        <v>102</v>
      </c>
      <c r="D224" s="30">
        <v>864795</v>
      </c>
    </row>
    <row r="225" spans="1:4" ht="12.75">
      <c r="A225" s="148"/>
      <c r="B225" s="149" t="s">
        <v>142</v>
      </c>
      <c r="C225" s="30" t="s">
        <v>607</v>
      </c>
      <c r="D225" s="30">
        <v>121124</v>
      </c>
    </row>
    <row r="226" spans="1:4" ht="12.75">
      <c r="A226" s="148"/>
      <c r="B226" s="149" t="s">
        <v>606</v>
      </c>
      <c r="C226" s="30" t="s">
        <v>537</v>
      </c>
      <c r="D226" s="30">
        <v>4200</v>
      </c>
    </row>
    <row r="227" spans="1:4" ht="12.75">
      <c r="A227" s="148"/>
      <c r="B227" s="149" t="s">
        <v>415</v>
      </c>
      <c r="C227" s="30" t="s">
        <v>416</v>
      </c>
      <c r="D227" s="30">
        <v>3240</v>
      </c>
    </row>
    <row r="228" spans="1:4" ht="12.75">
      <c r="A228" s="148"/>
      <c r="B228" s="149" t="s">
        <v>136</v>
      </c>
      <c r="C228" s="30" t="s">
        <v>147</v>
      </c>
      <c r="D228" s="30">
        <v>156912</v>
      </c>
    </row>
    <row r="229" spans="1:4" ht="12.75">
      <c r="A229" s="148"/>
      <c r="B229" s="149" t="s">
        <v>252</v>
      </c>
      <c r="C229" s="30" t="s">
        <v>886</v>
      </c>
      <c r="D229" s="30">
        <v>15210</v>
      </c>
    </row>
    <row r="230" spans="1:4" ht="12.75">
      <c r="A230" s="148"/>
      <c r="B230" s="149" t="s">
        <v>157</v>
      </c>
      <c r="C230" s="30" t="s">
        <v>118</v>
      </c>
      <c r="D230" s="30">
        <v>345260</v>
      </c>
    </row>
    <row r="231" spans="1:4" ht="12.75">
      <c r="A231" s="148"/>
      <c r="B231" s="149" t="s">
        <v>140</v>
      </c>
      <c r="C231" s="30" t="s">
        <v>538</v>
      </c>
      <c r="D231" s="30">
        <v>11880</v>
      </c>
    </row>
    <row r="232" spans="1:4" ht="12.75">
      <c r="A232" s="148"/>
      <c r="B232" s="149" t="s">
        <v>599</v>
      </c>
      <c r="C232" s="30" t="s">
        <v>600</v>
      </c>
      <c r="D232" s="30">
        <v>10343</v>
      </c>
    </row>
    <row r="233" spans="1:4" ht="12.75">
      <c r="A233" s="148"/>
      <c r="B233" s="149" t="s">
        <v>137</v>
      </c>
      <c r="C233" s="30" t="s">
        <v>232</v>
      </c>
      <c r="D233" s="30">
        <v>53621</v>
      </c>
    </row>
    <row r="234" spans="1:4" ht="12.75">
      <c r="A234" s="148"/>
      <c r="B234" s="149" t="s">
        <v>570</v>
      </c>
      <c r="C234" s="30" t="s">
        <v>539</v>
      </c>
      <c r="D234" s="30">
        <v>14076</v>
      </c>
    </row>
    <row r="235" spans="1:4" ht="12.75">
      <c r="A235" s="148"/>
      <c r="B235" s="149" t="s">
        <v>465</v>
      </c>
      <c r="C235" s="30" t="s">
        <v>496</v>
      </c>
      <c r="D235" s="30">
        <v>1200</v>
      </c>
    </row>
    <row r="236" spans="1:4" ht="12.75">
      <c r="A236" s="148"/>
      <c r="B236" s="149" t="s">
        <v>474</v>
      </c>
      <c r="C236" s="30" t="s">
        <v>497</v>
      </c>
      <c r="D236" s="30">
        <v>23634</v>
      </c>
    </row>
    <row r="237" spans="1:4" ht="12.75">
      <c r="A237" s="148"/>
      <c r="B237" s="149" t="s">
        <v>218</v>
      </c>
      <c r="C237" s="30" t="s">
        <v>236</v>
      </c>
      <c r="D237" s="30">
        <v>11294</v>
      </c>
    </row>
    <row r="238" spans="1:4" ht="12.75">
      <c r="A238" s="148"/>
      <c r="B238" s="149" t="s">
        <v>222</v>
      </c>
      <c r="C238" s="30" t="s">
        <v>571</v>
      </c>
      <c r="D238" s="30">
        <v>5412</v>
      </c>
    </row>
    <row r="239" spans="1:4" ht="12.75">
      <c r="A239" s="148"/>
      <c r="B239" s="149" t="s">
        <v>575</v>
      </c>
      <c r="C239" s="30" t="s">
        <v>326</v>
      </c>
      <c r="D239" s="30">
        <v>966</v>
      </c>
    </row>
    <row r="240" spans="1:4" ht="12.75">
      <c r="A240" s="148"/>
      <c r="B240" s="149" t="s">
        <v>219</v>
      </c>
      <c r="C240" s="30" t="s">
        <v>237</v>
      </c>
      <c r="D240" s="30">
        <v>286169</v>
      </c>
    </row>
    <row r="241" spans="1:4" ht="12.75">
      <c r="A241" s="148"/>
      <c r="B241" s="149" t="s">
        <v>459</v>
      </c>
      <c r="C241" s="26" t="s">
        <v>476</v>
      </c>
      <c r="D241" s="30">
        <v>6985</v>
      </c>
    </row>
    <row r="242" spans="1:4" ht="24">
      <c r="A242" s="148"/>
      <c r="B242" s="149" t="s">
        <v>462</v>
      </c>
      <c r="C242" s="26" t="s">
        <v>477</v>
      </c>
      <c r="D242" s="30">
        <v>8456</v>
      </c>
    </row>
    <row r="243" spans="1:4" ht="12.75">
      <c r="A243" s="148"/>
      <c r="B243" s="149" t="s">
        <v>478</v>
      </c>
      <c r="C243" s="26" t="s">
        <v>479</v>
      </c>
      <c r="D243" s="30">
        <v>13198</v>
      </c>
    </row>
    <row r="244" spans="1:4" ht="12.75">
      <c r="A244" s="148"/>
      <c r="B244" s="149" t="s">
        <v>98</v>
      </c>
      <c r="C244" s="30" t="s">
        <v>234</v>
      </c>
      <c r="D244" s="30">
        <f>SUM(D245:D246)</f>
        <v>290000</v>
      </c>
    </row>
    <row r="245" spans="1:5" ht="12.75">
      <c r="A245" s="148"/>
      <c r="B245" s="149" t="s">
        <v>145</v>
      </c>
      <c r="C245" s="30" t="s">
        <v>472</v>
      </c>
      <c r="D245" s="30">
        <v>263000</v>
      </c>
      <c r="E245" s="416" t="s">
        <v>98</v>
      </c>
    </row>
    <row r="246" spans="1:4" ht="12.75">
      <c r="A246" s="148"/>
      <c r="B246" s="149" t="s">
        <v>145</v>
      </c>
      <c r="C246" s="26" t="s">
        <v>54</v>
      </c>
      <c r="D246" s="30">
        <v>27000</v>
      </c>
    </row>
    <row r="247" spans="1:5" ht="12.75">
      <c r="A247" s="148" t="s">
        <v>540</v>
      </c>
      <c r="B247" s="149"/>
      <c r="C247" s="150" t="s">
        <v>541</v>
      </c>
      <c r="D247" s="150">
        <f>SUM(D248:D262)</f>
        <v>525649</v>
      </c>
      <c r="E247" s="416" t="s">
        <v>98</v>
      </c>
    </row>
    <row r="248" spans="1:4" ht="12.75">
      <c r="A248" s="148"/>
      <c r="B248" s="149" t="s">
        <v>213</v>
      </c>
      <c r="C248" s="30" t="s">
        <v>619</v>
      </c>
      <c r="D248" s="30">
        <v>10924</v>
      </c>
    </row>
    <row r="249" spans="1:4" ht="12.75">
      <c r="A249" s="148"/>
      <c r="B249" s="149" t="s">
        <v>215</v>
      </c>
      <c r="C249" s="30" t="s">
        <v>591</v>
      </c>
      <c r="D249" s="30">
        <v>369252</v>
      </c>
    </row>
    <row r="250" spans="1:4" ht="12.75">
      <c r="A250" s="148"/>
      <c r="B250" s="149" t="s">
        <v>216</v>
      </c>
      <c r="C250" s="30" t="s">
        <v>106</v>
      </c>
      <c r="D250" s="30">
        <v>24793</v>
      </c>
    </row>
    <row r="251" spans="1:4" ht="12.75">
      <c r="A251" s="148"/>
      <c r="B251" s="149" t="s">
        <v>141</v>
      </c>
      <c r="C251" s="30" t="s">
        <v>102</v>
      </c>
      <c r="D251" s="30">
        <v>66866</v>
      </c>
    </row>
    <row r="252" spans="1:4" ht="12.75">
      <c r="A252" s="148"/>
      <c r="B252" s="149" t="s">
        <v>142</v>
      </c>
      <c r="C252" s="30" t="s">
        <v>607</v>
      </c>
      <c r="D252" s="30">
        <v>9367</v>
      </c>
    </row>
    <row r="253" spans="1:4" ht="12.75">
      <c r="A253" s="148"/>
      <c r="B253" s="149" t="s">
        <v>136</v>
      </c>
      <c r="C253" s="30" t="s">
        <v>147</v>
      </c>
      <c r="D253" s="30">
        <v>8292</v>
      </c>
    </row>
    <row r="254" spans="1:4" ht="12.75">
      <c r="A254" s="148"/>
      <c r="B254" s="149" t="s">
        <v>252</v>
      </c>
      <c r="C254" s="30" t="s">
        <v>576</v>
      </c>
      <c r="D254" s="30">
        <v>2539</v>
      </c>
    </row>
    <row r="255" spans="1:4" ht="12.75">
      <c r="A255" s="148"/>
      <c r="B255" s="149" t="s">
        <v>157</v>
      </c>
      <c r="C255" s="30" t="s">
        <v>118</v>
      </c>
      <c r="D255" s="30">
        <v>5501</v>
      </c>
    </row>
    <row r="256" spans="1:4" ht="12.75">
      <c r="A256" s="148"/>
      <c r="B256" s="149" t="s">
        <v>140</v>
      </c>
      <c r="C256" s="30" t="s">
        <v>538</v>
      </c>
      <c r="D256" s="30">
        <v>400</v>
      </c>
    </row>
    <row r="257" spans="1:4" ht="12.75">
      <c r="A257" s="148"/>
      <c r="B257" s="149" t="s">
        <v>599</v>
      </c>
      <c r="C257" s="30" t="s">
        <v>600</v>
      </c>
      <c r="D257" s="30">
        <v>733</v>
      </c>
    </row>
    <row r="258" spans="1:4" ht="12.75">
      <c r="A258" s="148"/>
      <c r="B258" s="149" t="s">
        <v>137</v>
      </c>
      <c r="C258" s="30" t="s">
        <v>232</v>
      </c>
      <c r="D258" s="30">
        <v>1329</v>
      </c>
    </row>
    <row r="259" spans="1:4" ht="12.75">
      <c r="A259" s="148"/>
      <c r="B259" s="149" t="s">
        <v>474</v>
      </c>
      <c r="C259" s="30" t="s">
        <v>497</v>
      </c>
      <c r="D259" s="30">
        <v>951</v>
      </c>
    </row>
    <row r="260" spans="1:4" ht="12.75">
      <c r="A260" s="148"/>
      <c r="B260" s="149" t="s">
        <v>219</v>
      </c>
      <c r="C260" s="30" t="s">
        <v>237</v>
      </c>
      <c r="D260" s="30">
        <v>22364</v>
      </c>
    </row>
    <row r="261" spans="1:4" ht="24">
      <c r="A261" s="148"/>
      <c r="B261" s="149" t="s">
        <v>462</v>
      </c>
      <c r="C261" s="26" t="s">
        <v>477</v>
      </c>
      <c r="D261" s="30">
        <v>1918</v>
      </c>
    </row>
    <row r="262" spans="1:4" ht="12.75">
      <c r="A262" s="148"/>
      <c r="B262" s="149" t="s">
        <v>478</v>
      </c>
      <c r="C262" s="26" t="s">
        <v>479</v>
      </c>
      <c r="D262" s="30">
        <v>420</v>
      </c>
    </row>
    <row r="263" spans="1:5" ht="12" customHeight="1">
      <c r="A263" s="148" t="s">
        <v>254</v>
      </c>
      <c r="B263" s="149"/>
      <c r="C263" s="150" t="s">
        <v>405</v>
      </c>
      <c r="D263" s="150">
        <f>SUM(D264:D281)</f>
        <v>1117594</v>
      </c>
      <c r="E263" s="416" t="s">
        <v>98</v>
      </c>
    </row>
    <row r="264" spans="1:4" ht="12.75">
      <c r="A264" s="148"/>
      <c r="B264" s="149" t="s">
        <v>215</v>
      </c>
      <c r="C264" s="30" t="s">
        <v>591</v>
      </c>
      <c r="D264" s="30">
        <v>698668</v>
      </c>
    </row>
    <row r="265" spans="1:4" ht="12.75">
      <c r="A265" s="148"/>
      <c r="B265" s="149" t="s">
        <v>216</v>
      </c>
      <c r="C265" s="30" t="s">
        <v>106</v>
      </c>
      <c r="D265" s="30">
        <v>54060</v>
      </c>
    </row>
    <row r="266" spans="1:4" ht="13.5" customHeight="1">
      <c r="A266" s="148"/>
      <c r="B266" s="149" t="s">
        <v>141</v>
      </c>
      <c r="C266" s="30" t="s">
        <v>102</v>
      </c>
      <c r="D266" s="30">
        <v>126778</v>
      </c>
    </row>
    <row r="267" spans="1:4" ht="13.5" customHeight="1">
      <c r="A267" s="148"/>
      <c r="B267" s="149" t="s">
        <v>142</v>
      </c>
      <c r="C267" s="30" t="s">
        <v>607</v>
      </c>
      <c r="D267" s="30">
        <v>17790</v>
      </c>
    </row>
    <row r="268" spans="1:4" ht="12.75">
      <c r="A268" s="148"/>
      <c r="B268" s="149" t="s">
        <v>136</v>
      </c>
      <c r="C268" s="30" t="s">
        <v>147</v>
      </c>
      <c r="D268" s="30">
        <v>130390</v>
      </c>
    </row>
    <row r="269" spans="1:4" ht="12.75">
      <c r="A269" s="148"/>
      <c r="B269" s="149" t="s">
        <v>252</v>
      </c>
      <c r="C269" s="30" t="s">
        <v>576</v>
      </c>
      <c r="D269" s="30">
        <v>3000</v>
      </c>
    </row>
    <row r="270" spans="1:4" ht="12.75">
      <c r="A270" s="148"/>
      <c r="B270" s="149" t="s">
        <v>157</v>
      </c>
      <c r="C270" s="30" t="s">
        <v>118</v>
      </c>
      <c r="D270" s="30">
        <v>16810</v>
      </c>
    </row>
    <row r="271" spans="1:4" ht="12.75">
      <c r="A271" s="148"/>
      <c r="B271" s="149" t="s">
        <v>140</v>
      </c>
      <c r="C271" s="30" t="s">
        <v>221</v>
      </c>
      <c r="D271" s="30">
        <v>4300</v>
      </c>
    </row>
    <row r="272" spans="1:4" ht="12.75">
      <c r="A272" s="148"/>
      <c r="B272" s="149" t="s">
        <v>599</v>
      </c>
      <c r="C272" s="30" t="s">
        <v>600</v>
      </c>
      <c r="D272" s="30">
        <v>1240</v>
      </c>
    </row>
    <row r="273" spans="1:4" ht="12.75">
      <c r="A273" s="148"/>
      <c r="B273" s="149" t="s">
        <v>137</v>
      </c>
      <c r="C273" s="30" t="s">
        <v>232</v>
      </c>
      <c r="D273" s="30">
        <v>11218</v>
      </c>
    </row>
    <row r="274" spans="1:4" ht="12.75">
      <c r="A274" s="148"/>
      <c r="B274" s="149" t="s">
        <v>570</v>
      </c>
      <c r="C274" s="30" t="s">
        <v>539</v>
      </c>
      <c r="D274" s="30">
        <v>864</v>
      </c>
    </row>
    <row r="275" spans="1:4" ht="12.75">
      <c r="A275" s="148"/>
      <c r="B275" s="149" t="s">
        <v>474</v>
      </c>
      <c r="C275" s="30" t="s">
        <v>497</v>
      </c>
      <c r="D275" s="30">
        <v>3200</v>
      </c>
    </row>
    <row r="276" spans="1:4" ht="12.75">
      <c r="A276" s="148"/>
      <c r="B276" s="149" t="s">
        <v>218</v>
      </c>
      <c r="C276" s="30" t="s">
        <v>236</v>
      </c>
      <c r="D276" s="30">
        <v>450</v>
      </c>
    </row>
    <row r="277" spans="1:4" ht="12.75">
      <c r="A277" s="148"/>
      <c r="B277" s="149" t="s">
        <v>222</v>
      </c>
      <c r="C277" s="30" t="s">
        <v>577</v>
      </c>
      <c r="D277" s="30">
        <v>430</v>
      </c>
    </row>
    <row r="278" spans="1:4" ht="12.75">
      <c r="A278" s="148"/>
      <c r="B278" s="149" t="s">
        <v>219</v>
      </c>
      <c r="C278" s="30" t="s">
        <v>237</v>
      </c>
      <c r="D278" s="30">
        <v>43866</v>
      </c>
    </row>
    <row r="279" spans="1:4" ht="12.75">
      <c r="A279" s="148"/>
      <c r="B279" s="149" t="s">
        <v>459</v>
      </c>
      <c r="C279" s="26" t="s">
        <v>476</v>
      </c>
      <c r="D279" s="30">
        <v>1200</v>
      </c>
    </row>
    <row r="280" spans="1:4" ht="24">
      <c r="A280" s="148"/>
      <c r="B280" s="149" t="s">
        <v>462</v>
      </c>
      <c r="C280" s="26" t="s">
        <v>477</v>
      </c>
      <c r="D280" s="30">
        <v>250</v>
      </c>
    </row>
    <row r="281" spans="1:4" ht="12.75">
      <c r="A281" s="148"/>
      <c r="B281" s="149" t="s">
        <v>478</v>
      </c>
      <c r="C281" s="26" t="s">
        <v>479</v>
      </c>
      <c r="D281" s="30">
        <v>3080</v>
      </c>
    </row>
    <row r="282" spans="1:5" ht="12.75">
      <c r="A282" s="148" t="s">
        <v>255</v>
      </c>
      <c r="B282" s="149"/>
      <c r="C282" s="150" t="s">
        <v>112</v>
      </c>
      <c r="D282" s="150">
        <f>SUM(D283:D303)</f>
        <v>4843415</v>
      </c>
      <c r="E282" s="416" t="s">
        <v>98</v>
      </c>
    </row>
    <row r="283" spans="1:4" ht="12.75">
      <c r="A283" s="140"/>
      <c r="B283" s="146" t="s">
        <v>250</v>
      </c>
      <c r="C283" s="154" t="s">
        <v>265</v>
      </c>
      <c r="D283" s="30">
        <v>100132</v>
      </c>
    </row>
    <row r="284" spans="1:4" ht="12.75">
      <c r="A284" s="148"/>
      <c r="B284" s="149" t="s">
        <v>213</v>
      </c>
      <c r="C284" s="30" t="s">
        <v>619</v>
      </c>
      <c r="D284" s="30">
        <v>80307</v>
      </c>
    </row>
    <row r="285" spans="1:4" ht="12.75">
      <c r="A285" s="148"/>
      <c r="B285" s="149" t="s">
        <v>215</v>
      </c>
      <c r="C285" s="30" t="s">
        <v>591</v>
      </c>
      <c r="D285" s="30">
        <v>3149351</v>
      </c>
    </row>
    <row r="286" spans="1:4" ht="12.75">
      <c r="A286" s="148"/>
      <c r="B286" s="149" t="s">
        <v>216</v>
      </c>
      <c r="C286" s="30" t="s">
        <v>106</v>
      </c>
      <c r="D286" s="30">
        <v>245454</v>
      </c>
    </row>
    <row r="287" spans="1:4" ht="12.75">
      <c r="A287" s="148"/>
      <c r="B287" s="149" t="s">
        <v>141</v>
      </c>
      <c r="C287" s="30" t="s">
        <v>102</v>
      </c>
      <c r="D287" s="30">
        <v>602981</v>
      </c>
    </row>
    <row r="288" spans="1:4" ht="12.75">
      <c r="A288" s="148"/>
      <c r="B288" s="149" t="s">
        <v>142</v>
      </c>
      <c r="C288" s="30" t="s">
        <v>607</v>
      </c>
      <c r="D288" s="30">
        <v>83784</v>
      </c>
    </row>
    <row r="289" spans="1:4" ht="12.75">
      <c r="A289" s="148"/>
      <c r="B289" s="149" t="s">
        <v>606</v>
      </c>
      <c r="C289" s="30" t="s">
        <v>537</v>
      </c>
      <c r="D289" s="30">
        <v>5112</v>
      </c>
    </row>
    <row r="290" spans="1:4" ht="12.75">
      <c r="A290" s="148"/>
      <c r="B290" s="149" t="s">
        <v>136</v>
      </c>
      <c r="C290" s="30" t="s">
        <v>147</v>
      </c>
      <c r="D290" s="30">
        <v>56842</v>
      </c>
    </row>
    <row r="291" spans="1:4" ht="12.75">
      <c r="A291" s="148"/>
      <c r="B291" s="149" t="s">
        <v>252</v>
      </c>
      <c r="C291" s="30" t="s">
        <v>576</v>
      </c>
      <c r="D291" s="30">
        <v>11146</v>
      </c>
    </row>
    <row r="292" spans="1:4" ht="12.75">
      <c r="A292" s="148"/>
      <c r="B292" s="149" t="s">
        <v>157</v>
      </c>
      <c r="C292" s="30" t="s">
        <v>118</v>
      </c>
      <c r="D292" s="30">
        <v>211290</v>
      </c>
    </row>
    <row r="293" spans="1:4" ht="12.75">
      <c r="A293" s="148"/>
      <c r="B293" s="149" t="s">
        <v>140</v>
      </c>
      <c r="C293" s="30" t="s">
        <v>538</v>
      </c>
      <c r="D293" s="30">
        <v>9344</v>
      </c>
    </row>
    <row r="294" spans="1:4" ht="12.75">
      <c r="A294" s="148"/>
      <c r="B294" s="149" t="s">
        <v>599</v>
      </c>
      <c r="C294" s="30" t="s">
        <v>600</v>
      </c>
      <c r="D294" s="30">
        <v>4682</v>
      </c>
    </row>
    <row r="295" spans="1:4" ht="12.75">
      <c r="A295" s="148"/>
      <c r="B295" s="149" t="s">
        <v>137</v>
      </c>
      <c r="C295" s="30" t="s">
        <v>232</v>
      </c>
      <c r="D295" s="30">
        <v>21183</v>
      </c>
    </row>
    <row r="296" spans="1:4" ht="12.75">
      <c r="A296" s="148"/>
      <c r="B296" s="149" t="s">
        <v>570</v>
      </c>
      <c r="C296" s="30" t="s">
        <v>539</v>
      </c>
      <c r="D296" s="30">
        <v>3904</v>
      </c>
    </row>
    <row r="297" spans="1:4" ht="12.75">
      <c r="A297" s="148"/>
      <c r="B297" s="149" t="s">
        <v>474</v>
      </c>
      <c r="C297" s="30" t="s">
        <v>497</v>
      </c>
      <c r="D297" s="30">
        <v>11513</v>
      </c>
    </row>
    <row r="298" spans="1:4" ht="12.75">
      <c r="A298" s="148"/>
      <c r="B298" s="149" t="s">
        <v>218</v>
      </c>
      <c r="C298" s="30" t="s">
        <v>236</v>
      </c>
      <c r="D298" s="30">
        <v>4937</v>
      </c>
    </row>
    <row r="299" spans="1:4" ht="12.75">
      <c r="A299" s="148"/>
      <c r="B299" s="149" t="s">
        <v>222</v>
      </c>
      <c r="C299" s="30" t="s">
        <v>577</v>
      </c>
      <c r="D299" s="30">
        <v>1927</v>
      </c>
    </row>
    <row r="300" spans="1:4" ht="12.75">
      <c r="A300" s="148"/>
      <c r="B300" s="149" t="s">
        <v>219</v>
      </c>
      <c r="C300" s="30" t="s">
        <v>237</v>
      </c>
      <c r="D300" s="30">
        <v>219401</v>
      </c>
    </row>
    <row r="301" spans="1:4" ht="12.75">
      <c r="A301" s="148"/>
      <c r="B301" s="149" t="s">
        <v>459</v>
      </c>
      <c r="C301" s="26" t="s">
        <v>476</v>
      </c>
      <c r="D301" s="30">
        <v>3045</v>
      </c>
    </row>
    <row r="302" spans="1:4" ht="24">
      <c r="A302" s="148"/>
      <c r="B302" s="149" t="s">
        <v>462</v>
      </c>
      <c r="C302" s="26" t="s">
        <v>477</v>
      </c>
      <c r="D302" s="30">
        <v>5580</v>
      </c>
    </row>
    <row r="303" spans="1:4" ht="12.75">
      <c r="A303" s="148"/>
      <c r="B303" s="149" t="s">
        <v>478</v>
      </c>
      <c r="C303" s="26" t="s">
        <v>479</v>
      </c>
      <c r="D303" s="30">
        <v>11500</v>
      </c>
    </row>
    <row r="304" spans="1:5" ht="12.75">
      <c r="A304" s="148" t="s">
        <v>266</v>
      </c>
      <c r="B304" s="149"/>
      <c r="C304" s="150" t="s">
        <v>267</v>
      </c>
      <c r="D304" s="150">
        <f>SUM(D305:D319)</f>
        <v>506233</v>
      </c>
      <c r="E304" s="416" t="s">
        <v>98</v>
      </c>
    </row>
    <row r="305" spans="1:4" ht="12.75">
      <c r="A305" s="148"/>
      <c r="B305" s="149" t="s">
        <v>213</v>
      </c>
      <c r="C305" s="30" t="s">
        <v>619</v>
      </c>
      <c r="D305" s="30">
        <v>292</v>
      </c>
    </row>
    <row r="306" spans="1:5" ht="12.75">
      <c r="A306" s="148"/>
      <c r="B306" s="149" t="s">
        <v>215</v>
      </c>
      <c r="C306" s="30" t="s">
        <v>591</v>
      </c>
      <c r="D306" s="30">
        <v>72879</v>
      </c>
      <c r="E306" s="416" t="s">
        <v>98</v>
      </c>
    </row>
    <row r="307" spans="1:5" ht="12.75">
      <c r="A307" s="148"/>
      <c r="B307" s="149" t="s">
        <v>216</v>
      </c>
      <c r="C307" s="30" t="s">
        <v>106</v>
      </c>
      <c r="D307" s="30">
        <v>3980</v>
      </c>
      <c r="E307" s="416" t="s">
        <v>98</v>
      </c>
    </row>
    <row r="308" spans="1:5" ht="12.75">
      <c r="A308" s="148"/>
      <c r="B308" s="149" t="s">
        <v>141</v>
      </c>
      <c r="C308" s="30" t="s">
        <v>102</v>
      </c>
      <c r="D308" s="30">
        <v>13216</v>
      </c>
      <c r="E308" s="416" t="s">
        <v>98</v>
      </c>
    </row>
    <row r="309" spans="1:5" ht="12.75">
      <c r="A309" s="148"/>
      <c r="B309" s="149" t="s">
        <v>142</v>
      </c>
      <c r="C309" s="30" t="s">
        <v>607</v>
      </c>
      <c r="D309" s="30">
        <v>1884</v>
      </c>
      <c r="E309" s="416" t="s">
        <v>98</v>
      </c>
    </row>
    <row r="310" spans="1:4" ht="12.75">
      <c r="A310" s="148"/>
      <c r="B310" s="149" t="s">
        <v>415</v>
      </c>
      <c r="C310" s="30" t="s">
        <v>416</v>
      </c>
      <c r="D310" s="30">
        <v>13300</v>
      </c>
    </row>
    <row r="311" spans="1:4" ht="13.5" customHeight="1">
      <c r="A311" s="148"/>
      <c r="B311" s="149" t="s">
        <v>136</v>
      </c>
      <c r="C311" s="30" t="s">
        <v>147</v>
      </c>
      <c r="D311" s="30">
        <v>109644</v>
      </c>
    </row>
    <row r="312" spans="1:4" ht="12.75">
      <c r="A312" s="148"/>
      <c r="B312" s="149" t="s">
        <v>140</v>
      </c>
      <c r="C312" s="30" t="s">
        <v>221</v>
      </c>
      <c r="D312" s="30">
        <v>48200</v>
      </c>
    </row>
    <row r="313" spans="1:4" ht="12.75">
      <c r="A313" s="148"/>
      <c r="B313" s="149" t="s">
        <v>599</v>
      </c>
      <c r="C313" s="30" t="s">
        <v>600</v>
      </c>
      <c r="D313" s="30">
        <v>120</v>
      </c>
    </row>
    <row r="314" spans="1:4" ht="12.75">
      <c r="A314" s="148"/>
      <c r="B314" s="149" t="s">
        <v>137</v>
      </c>
      <c r="C314" s="30" t="s">
        <v>232</v>
      </c>
      <c r="D314" s="30">
        <v>220745</v>
      </c>
    </row>
    <row r="315" spans="1:4" ht="12.75">
      <c r="A315" s="148"/>
      <c r="B315" s="149" t="s">
        <v>465</v>
      </c>
      <c r="C315" s="30" t="s">
        <v>496</v>
      </c>
      <c r="D315" s="30">
        <v>2200</v>
      </c>
    </row>
    <row r="316" spans="1:4" ht="12.75">
      <c r="A316" s="148"/>
      <c r="B316" s="149" t="s">
        <v>218</v>
      </c>
      <c r="C316" s="30" t="s">
        <v>717</v>
      </c>
      <c r="D316" s="30">
        <v>300</v>
      </c>
    </row>
    <row r="317" spans="1:4" ht="12.75">
      <c r="A317" s="148"/>
      <c r="B317" s="149" t="s">
        <v>222</v>
      </c>
      <c r="C317" s="30" t="s">
        <v>577</v>
      </c>
      <c r="D317" s="30">
        <v>12185</v>
      </c>
    </row>
    <row r="318" spans="1:4" ht="12" customHeight="1">
      <c r="A318" s="148"/>
      <c r="B318" s="149" t="s">
        <v>219</v>
      </c>
      <c r="C318" s="30" t="s">
        <v>237</v>
      </c>
      <c r="D318" s="30">
        <v>2338</v>
      </c>
    </row>
    <row r="319" spans="1:4" ht="12" customHeight="1">
      <c r="A319" s="148"/>
      <c r="B319" s="149" t="s">
        <v>578</v>
      </c>
      <c r="C319" s="30" t="s">
        <v>715</v>
      </c>
      <c r="D319" s="30">
        <v>4950</v>
      </c>
    </row>
    <row r="320" spans="1:5" ht="12.75">
      <c r="A320" s="148" t="s">
        <v>352</v>
      </c>
      <c r="B320" s="149"/>
      <c r="C320" s="150" t="s">
        <v>353</v>
      </c>
      <c r="D320" s="150">
        <f>SUM(D321:D323)</f>
        <v>1100</v>
      </c>
      <c r="E320" s="416" t="s">
        <v>98</v>
      </c>
    </row>
    <row r="321" spans="1:4" ht="12.75">
      <c r="A321" s="148"/>
      <c r="B321" s="149" t="s">
        <v>415</v>
      </c>
      <c r="C321" s="30" t="s">
        <v>416</v>
      </c>
      <c r="D321" s="30">
        <v>1000</v>
      </c>
    </row>
    <row r="322" spans="1:4" ht="12.75">
      <c r="A322" s="148"/>
      <c r="B322" s="149" t="s">
        <v>136</v>
      </c>
      <c r="C322" s="30" t="s">
        <v>147</v>
      </c>
      <c r="D322" s="30">
        <v>50</v>
      </c>
    </row>
    <row r="323" spans="1:4" ht="22.5" customHeight="1">
      <c r="A323" s="148"/>
      <c r="B323" s="149" t="s">
        <v>462</v>
      </c>
      <c r="C323" s="26" t="s">
        <v>477</v>
      </c>
      <c r="D323" s="30">
        <v>50</v>
      </c>
    </row>
    <row r="324" spans="1:5" ht="12.75">
      <c r="A324" s="148" t="s">
        <v>686</v>
      </c>
      <c r="B324" s="149"/>
      <c r="C324" s="150" t="s">
        <v>687</v>
      </c>
      <c r="D324" s="150">
        <f>SUM(D325:D335)</f>
        <v>73495</v>
      </c>
      <c r="E324" s="416" t="s">
        <v>98</v>
      </c>
    </row>
    <row r="325" spans="1:4" ht="12.75">
      <c r="A325" s="148"/>
      <c r="B325" s="149" t="s">
        <v>800</v>
      </c>
      <c r="C325" s="30" t="s">
        <v>813</v>
      </c>
      <c r="D325" s="30">
        <v>11345</v>
      </c>
    </row>
    <row r="326" spans="1:4" ht="12.75">
      <c r="A326" s="148"/>
      <c r="B326" s="149" t="s">
        <v>215</v>
      </c>
      <c r="C326" s="30" t="s">
        <v>591</v>
      </c>
      <c r="D326" s="30">
        <v>19698</v>
      </c>
    </row>
    <row r="327" spans="1:4" ht="12.75">
      <c r="A327" s="148"/>
      <c r="B327" s="149" t="s">
        <v>216</v>
      </c>
      <c r="C327" s="30" t="s">
        <v>106</v>
      </c>
      <c r="D327" s="30">
        <v>1497</v>
      </c>
    </row>
    <row r="328" spans="1:4" ht="12.75">
      <c r="A328" s="148"/>
      <c r="B328" s="149" t="s">
        <v>141</v>
      </c>
      <c r="C328" s="30" t="s">
        <v>102</v>
      </c>
      <c r="D328" s="30">
        <v>3982</v>
      </c>
    </row>
    <row r="329" spans="1:4" ht="12.75">
      <c r="A329" s="148"/>
      <c r="B329" s="149" t="s">
        <v>142</v>
      </c>
      <c r="C329" s="30" t="s">
        <v>607</v>
      </c>
      <c r="D329" s="30">
        <v>668</v>
      </c>
    </row>
    <row r="330" spans="1:4" ht="12.75">
      <c r="A330" s="148"/>
      <c r="B330" s="149" t="s">
        <v>136</v>
      </c>
      <c r="C330" s="30" t="s">
        <v>147</v>
      </c>
      <c r="D330" s="30">
        <v>6776</v>
      </c>
    </row>
    <row r="331" spans="1:4" ht="12.75">
      <c r="A331" s="148"/>
      <c r="B331" s="149" t="s">
        <v>137</v>
      </c>
      <c r="C331" s="30" t="s">
        <v>232</v>
      </c>
      <c r="D331" s="30">
        <v>9482</v>
      </c>
    </row>
    <row r="332" spans="1:4" ht="12.75">
      <c r="A332" s="148"/>
      <c r="B332" s="149" t="s">
        <v>218</v>
      </c>
      <c r="C332" s="30" t="s">
        <v>236</v>
      </c>
      <c r="D332" s="30">
        <v>4786</v>
      </c>
    </row>
    <row r="333" spans="1:4" ht="12" customHeight="1">
      <c r="A333" s="148"/>
      <c r="B333" s="149" t="s">
        <v>219</v>
      </c>
      <c r="C333" s="30" t="s">
        <v>237</v>
      </c>
      <c r="D333" s="30">
        <v>1007</v>
      </c>
    </row>
    <row r="334" spans="1:4" ht="12.75">
      <c r="A334" s="148"/>
      <c r="B334" s="149" t="s">
        <v>459</v>
      </c>
      <c r="C334" s="26" t="s">
        <v>476</v>
      </c>
      <c r="D334" s="30">
        <v>13654</v>
      </c>
    </row>
    <row r="335" spans="1:4" ht="24">
      <c r="A335" s="148"/>
      <c r="B335" s="149" t="s">
        <v>462</v>
      </c>
      <c r="C335" s="26" t="s">
        <v>477</v>
      </c>
      <c r="D335" s="30">
        <v>600</v>
      </c>
    </row>
    <row r="336" spans="1:5" ht="12.75">
      <c r="A336" s="148" t="s">
        <v>364</v>
      </c>
      <c r="B336" s="149"/>
      <c r="C336" s="150" t="s">
        <v>104</v>
      </c>
      <c r="D336" s="150">
        <f>SUM(D337:D345)</f>
        <v>164065</v>
      </c>
      <c r="E336" s="416" t="s">
        <v>98</v>
      </c>
    </row>
    <row r="337" spans="1:5" ht="12.75">
      <c r="A337" s="148"/>
      <c r="B337" s="149" t="s">
        <v>213</v>
      </c>
      <c r="C337" s="26" t="s">
        <v>467</v>
      </c>
      <c r="D337" s="30">
        <v>14342</v>
      </c>
      <c r="E337" s="416" t="s">
        <v>98</v>
      </c>
    </row>
    <row r="338" spans="1:4" ht="12.75">
      <c r="A338" s="148"/>
      <c r="B338" s="149" t="s">
        <v>215</v>
      </c>
      <c r="C338" s="30" t="s">
        <v>591</v>
      </c>
      <c r="D338" s="30">
        <v>10888</v>
      </c>
    </row>
    <row r="339" spans="1:4" ht="12.75">
      <c r="A339" s="148"/>
      <c r="B339" s="149" t="s">
        <v>216</v>
      </c>
      <c r="C339" s="30" t="s">
        <v>106</v>
      </c>
      <c r="D339" s="30">
        <v>1215</v>
      </c>
    </row>
    <row r="340" spans="1:4" ht="12.75">
      <c r="A340" s="148"/>
      <c r="B340" s="149" t="s">
        <v>141</v>
      </c>
      <c r="C340" s="30" t="s">
        <v>102</v>
      </c>
      <c r="D340" s="30">
        <v>2107</v>
      </c>
    </row>
    <row r="341" spans="1:4" ht="12.75">
      <c r="A341" s="148"/>
      <c r="B341" s="149" t="s">
        <v>142</v>
      </c>
      <c r="C341" s="30" t="s">
        <v>607</v>
      </c>
      <c r="D341" s="30">
        <v>295</v>
      </c>
    </row>
    <row r="342" spans="1:4" ht="12.75">
      <c r="A342" s="148"/>
      <c r="B342" s="160" t="s">
        <v>136</v>
      </c>
      <c r="C342" s="32" t="s">
        <v>147</v>
      </c>
      <c r="D342" s="30">
        <v>7300</v>
      </c>
    </row>
    <row r="343" spans="1:4" ht="12.75">
      <c r="A343" s="148"/>
      <c r="B343" s="149" t="s">
        <v>137</v>
      </c>
      <c r="C343" s="30" t="s">
        <v>232</v>
      </c>
      <c r="D343" s="30">
        <v>5200</v>
      </c>
    </row>
    <row r="344" spans="1:4" ht="12.75">
      <c r="A344" s="148"/>
      <c r="B344" s="160" t="s">
        <v>219</v>
      </c>
      <c r="C344" s="32" t="s">
        <v>237</v>
      </c>
      <c r="D344" s="30">
        <v>389</v>
      </c>
    </row>
    <row r="345" spans="1:4" ht="13.5" thickBot="1">
      <c r="A345" s="148"/>
      <c r="B345" s="160" t="s">
        <v>219</v>
      </c>
      <c r="C345" s="32" t="s">
        <v>228</v>
      </c>
      <c r="D345" s="199">
        <v>122329</v>
      </c>
    </row>
    <row r="346" spans="1:4" ht="14.25" thickBot="1" thickTop="1">
      <c r="A346" s="183" t="s">
        <v>273</v>
      </c>
      <c r="B346" s="184"/>
      <c r="C346" s="185" t="s">
        <v>115</v>
      </c>
      <c r="D346" s="185">
        <f>SUM(D347+D352+D366)</f>
        <v>758658</v>
      </c>
    </row>
    <row r="347" spans="1:4" ht="13.5" thickTop="1">
      <c r="A347" s="148" t="s">
        <v>498</v>
      </c>
      <c r="B347" s="149"/>
      <c r="C347" s="150" t="s">
        <v>499</v>
      </c>
      <c r="D347" s="298">
        <f>SUM(D348:D351)</f>
        <v>6000</v>
      </c>
    </row>
    <row r="348" spans="1:4" ht="12.75">
      <c r="A348" s="148"/>
      <c r="B348" s="149" t="s">
        <v>415</v>
      </c>
      <c r="C348" s="32" t="s">
        <v>416</v>
      </c>
      <c r="D348" s="30">
        <v>4800</v>
      </c>
    </row>
    <row r="349" spans="1:4" ht="12.75">
      <c r="A349" s="148"/>
      <c r="B349" s="149" t="s">
        <v>136</v>
      </c>
      <c r="C349" s="30" t="s">
        <v>147</v>
      </c>
      <c r="D349" s="30">
        <v>400</v>
      </c>
    </row>
    <row r="350" spans="1:4" ht="12.75">
      <c r="A350" s="148"/>
      <c r="B350" s="149" t="s">
        <v>459</v>
      </c>
      <c r="C350" s="26" t="s">
        <v>476</v>
      </c>
      <c r="D350" s="30">
        <v>500</v>
      </c>
    </row>
    <row r="351" spans="1:4" ht="24">
      <c r="A351" s="153"/>
      <c r="B351" s="149" t="s">
        <v>462</v>
      </c>
      <c r="C351" s="26" t="s">
        <v>463</v>
      </c>
      <c r="D351" s="30">
        <v>300</v>
      </c>
    </row>
    <row r="352" spans="1:4" ht="12.75">
      <c r="A352" s="148" t="s">
        <v>275</v>
      </c>
      <c r="B352" s="149"/>
      <c r="C352" s="150" t="s">
        <v>116</v>
      </c>
      <c r="D352" s="147">
        <f>SUM(D353:D365)</f>
        <v>294000</v>
      </c>
    </row>
    <row r="353" spans="1:4" ht="28.5" customHeight="1">
      <c r="A353" s="148"/>
      <c r="B353" s="149" t="s">
        <v>274</v>
      </c>
      <c r="C353" s="26" t="s">
        <v>486</v>
      </c>
      <c r="D353" s="30">
        <v>25000</v>
      </c>
    </row>
    <row r="354" spans="1:4" ht="12.75">
      <c r="A354" s="148"/>
      <c r="B354" s="149" t="s">
        <v>138</v>
      </c>
      <c r="C354" s="32" t="s">
        <v>555</v>
      </c>
      <c r="D354" s="30">
        <v>16000</v>
      </c>
    </row>
    <row r="355" spans="1:4" ht="12.75">
      <c r="A355" s="148"/>
      <c r="B355" s="149" t="s">
        <v>141</v>
      </c>
      <c r="C355" s="32" t="s">
        <v>348</v>
      </c>
      <c r="D355" s="30">
        <v>2200</v>
      </c>
    </row>
    <row r="356" spans="1:4" ht="12.75">
      <c r="A356" s="148"/>
      <c r="B356" s="149" t="s">
        <v>142</v>
      </c>
      <c r="C356" s="32" t="s">
        <v>103</v>
      </c>
      <c r="D356" s="30">
        <v>350</v>
      </c>
    </row>
    <row r="357" spans="1:4" ht="12.75">
      <c r="A357" s="148"/>
      <c r="B357" s="149" t="s">
        <v>415</v>
      </c>
      <c r="C357" s="32" t="s">
        <v>416</v>
      </c>
      <c r="D357" s="30">
        <v>110400</v>
      </c>
    </row>
    <row r="358" spans="1:4" ht="12.75">
      <c r="A358" s="148"/>
      <c r="B358" s="149" t="s">
        <v>136</v>
      </c>
      <c r="C358" s="30" t="s">
        <v>147</v>
      </c>
      <c r="D358" s="30">
        <v>7000</v>
      </c>
    </row>
    <row r="359" spans="1:4" ht="12.75">
      <c r="A359" s="148"/>
      <c r="B359" s="149" t="s">
        <v>435</v>
      </c>
      <c r="C359" s="32" t="s">
        <v>396</v>
      </c>
      <c r="D359" s="30">
        <v>24600</v>
      </c>
    </row>
    <row r="360" spans="1:4" ht="12.75">
      <c r="A360" s="148"/>
      <c r="B360" s="149" t="s">
        <v>157</v>
      </c>
      <c r="C360" s="30" t="s">
        <v>118</v>
      </c>
      <c r="D360" s="30">
        <v>8000</v>
      </c>
    </row>
    <row r="361" spans="1:4" ht="12.75">
      <c r="A361" s="148"/>
      <c r="B361" s="149" t="s">
        <v>140</v>
      </c>
      <c r="C361" s="30" t="s">
        <v>464</v>
      </c>
      <c r="D361" s="30">
        <v>14000</v>
      </c>
    </row>
    <row r="362" spans="1:4" ht="12.75">
      <c r="A362" s="148"/>
      <c r="B362" s="149" t="s">
        <v>137</v>
      </c>
      <c r="C362" s="30" t="s">
        <v>232</v>
      </c>
      <c r="D362" s="30">
        <v>50250</v>
      </c>
    </row>
    <row r="363" spans="1:4" ht="12.75">
      <c r="A363" s="148"/>
      <c r="B363" s="160" t="s">
        <v>436</v>
      </c>
      <c r="C363" s="169" t="s">
        <v>236</v>
      </c>
      <c r="D363" s="30">
        <v>1000</v>
      </c>
    </row>
    <row r="364" spans="1:4" ht="24">
      <c r="A364" s="153"/>
      <c r="B364" s="149" t="s">
        <v>462</v>
      </c>
      <c r="C364" s="26" t="s">
        <v>463</v>
      </c>
      <c r="D364" s="30">
        <v>200</v>
      </c>
    </row>
    <row r="365" spans="1:4" ht="12.75">
      <c r="A365" s="153"/>
      <c r="B365" s="149" t="s">
        <v>145</v>
      </c>
      <c r="C365" s="26" t="s">
        <v>5</v>
      </c>
      <c r="D365" s="30">
        <v>35000</v>
      </c>
    </row>
    <row r="366" spans="1:4" ht="12.75">
      <c r="A366" s="153" t="s">
        <v>561</v>
      </c>
      <c r="B366" s="149"/>
      <c r="C366" s="150" t="s">
        <v>104</v>
      </c>
      <c r="D366" s="150">
        <f>SUM(D367:D368)</f>
        <v>458658</v>
      </c>
    </row>
    <row r="367" spans="1:4" ht="12.75">
      <c r="A367" s="153"/>
      <c r="B367" s="149" t="s">
        <v>137</v>
      </c>
      <c r="C367" s="30" t="s">
        <v>542</v>
      </c>
      <c r="D367" s="30">
        <v>12350</v>
      </c>
    </row>
    <row r="368" spans="1:4" ht="13.5" thickBot="1">
      <c r="A368" s="140"/>
      <c r="B368" s="152" t="s">
        <v>92</v>
      </c>
      <c r="C368" s="169" t="s">
        <v>100</v>
      </c>
      <c r="D368" s="199">
        <v>446308</v>
      </c>
    </row>
    <row r="369" spans="1:4" ht="14.25" thickBot="1" thickTop="1">
      <c r="A369" s="183" t="s">
        <v>211</v>
      </c>
      <c r="B369" s="184"/>
      <c r="C369" s="185" t="s">
        <v>609</v>
      </c>
      <c r="D369" s="185">
        <f>SUM(D370+D372+D394+D414+D416+D421+D423+D444+D446)</f>
        <v>13934167</v>
      </c>
    </row>
    <row r="370" spans="1:4" ht="13.5" thickTop="1">
      <c r="A370" s="140" t="s">
        <v>367</v>
      </c>
      <c r="B370" s="193"/>
      <c r="C370" s="29" t="s">
        <v>368</v>
      </c>
      <c r="D370" s="298">
        <f>D371</f>
        <v>155000</v>
      </c>
    </row>
    <row r="371" spans="1:4" ht="12.75">
      <c r="A371" s="153"/>
      <c r="B371" s="149" t="s">
        <v>369</v>
      </c>
      <c r="C371" s="30" t="s">
        <v>370</v>
      </c>
      <c r="D371" s="30">
        <v>155000</v>
      </c>
    </row>
    <row r="372" spans="1:4" ht="12.75">
      <c r="A372" s="140" t="s">
        <v>610</v>
      </c>
      <c r="B372" s="146"/>
      <c r="C372" s="147" t="s">
        <v>269</v>
      </c>
      <c r="D372" s="150">
        <f>SUM(D373:D393)</f>
        <v>810000</v>
      </c>
    </row>
    <row r="373" spans="1:4" ht="12.75">
      <c r="A373" s="140"/>
      <c r="B373" s="146" t="s">
        <v>213</v>
      </c>
      <c r="C373" s="154" t="s">
        <v>440</v>
      </c>
      <c r="D373" s="30">
        <v>1200</v>
      </c>
    </row>
    <row r="374" spans="1:4" ht="12.75">
      <c r="A374" s="148"/>
      <c r="B374" s="149" t="s">
        <v>215</v>
      </c>
      <c r="C374" s="30" t="s">
        <v>591</v>
      </c>
      <c r="D374" s="30">
        <v>352739</v>
      </c>
    </row>
    <row r="375" spans="1:4" ht="12.75">
      <c r="A375" s="148"/>
      <c r="B375" s="149" t="s">
        <v>216</v>
      </c>
      <c r="C375" s="30" t="s">
        <v>106</v>
      </c>
      <c r="D375" s="30">
        <v>24100</v>
      </c>
    </row>
    <row r="376" spans="1:4" ht="12.75">
      <c r="A376" s="148"/>
      <c r="B376" s="149" t="s">
        <v>141</v>
      </c>
      <c r="C376" s="30" t="s">
        <v>102</v>
      </c>
      <c r="D376" s="30">
        <v>66151</v>
      </c>
    </row>
    <row r="377" spans="1:4" ht="12.75">
      <c r="A377" s="148"/>
      <c r="B377" s="149" t="s">
        <v>142</v>
      </c>
      <c r="C377" s="30" t="s">
        <v>607</v>
      </c>
      <c r="D377" s="30">
        <v>9141</v>
      </c>
    </row>
    <row r="378" spans="1:4" ht="12.75">
      <c r="A378" s="148"/>
      <c r="B378" s="149" t="s">
        <v>415</v>
      </c>
      <c r="C378" s="30" t="s">
        <v>543</v>
      </c>
      <c r="D378" s="30">
        <v>3000</v>
      </c>
    </row>
    <row r="379" spans="1:4" ht="12.75">
      <c r="A379" s="148"/>
      <c r="B379" s="149" t="s">
        <v>136</v>
      </c>
      <c r="C379" s="30" t="s">
        <v>147</v>
      </c>
      <c r="D379" s="30">
        <v>149686</v>
      </c>
    </row>
    <row r="380" spans="1:4" ht="12.75">
      <c r="A380" s="148"/>
      <c r="B380" s="149" t="s">
        <v>395</v>
      </c>
      <c r="C380" s="30" t="s">
        <v>396</v>
      </c>
      <c r="D380" s="30">
        <v>6000</v>
      </c>
    </row>
    <row r="381" spans="1:4" ht="12.75">
      <c r="A381" s="148"/>
      <c r="B381" s="149" t="s">
        <v>314</v>
      </c>
      <c r="C381" s="30" t="s">
        <v>315</v>
      </c>
      <c r="D381" s="30">
        <v>1000</v>
      </c>
    </row>
    <row r="382" spans="1:4" ht="12.75">
      <c r="A382" s="148"/>
      <c r="B382" s="149" t="s">
        <v>157</v>
      </c>
      <c r="C382" s="30" t="s">
        <v>118</v>
      </c>
      <c r="D382" s="30">
        <v>20000</v>
      </c>
    </row>
    <row r="383" spans="1:4" ht="12.75">
      <c r="A383" s="148"/>
      <c r="B383" s="149" t="s">
        <v>140</v>
      </c>
      <c r="C383" s="30" t="s">
        <v>221</v>
      </c>
      <c r="D383" s="30">
        <v>10000</v>
      </c>
    </row>
    <row r="384" spans="1:4" ht="12.75">
      <c r="A384" s="148"/>
      <c r="B384" s="149" t="s">
        <v>599</v>
      </c>
      <c r="C384" s="30" t="s">
        <v>600</v>
      </c>
      <c r="D384" s="30">
        <v>800</v>
      </c>
    </row>
    <row r="385" spans="1:4" ht="12.75">
      <c r="A385" s="148"/>
      <c r="B385" s="149" t="s">
        <v>137</v>
      </c>
      <c r="C385" s="30" t="s">
        <v>232</v>
      </c>
      <c r="D385" s="30">
        <v>120000</v>
      </c>
    </row>
    <row r="386" spans="1:4" ht="12.75">
      <c r="A386" s="148"/>
      <c r="B386" s="149" t="s">
        <v>570</v>
      </c>
      <c r="C386" s="30" t="s">
        <v>539</v>
      </c>
      <c r="D386" s="30">
        <v>2500</v>
      </c>
    </row>
    <row r="387" spans="1:4" ht="12.75">
      <c r="A387" s="148"/>
      <c r="B387" s="149" t="s">
        <v>474</v>
      </c>
      <c r="C387" s="30" t="s">
        <v>497</v>
      </c>
      <c r="D387" s="30">
        <v>5000</v>
      </c>
    </row>
    <row r="388" spans="1:4" ht="12.75">
      <c r="A388" s="148"/>
      <c r="B388" s="149" t="s">
        <v>218</v>
      </c>
      <c r="C388" s="30" t="s">
        <v>236</v>
      </c>
      <c r="D388" s="30">
        <v>5000</v>
      </c>
    </row>
    <row r="389" spans="1:4" ht="12.75">
      <c r="A389" s="148"/>
      <c r="B389" s="149" t="s">
        <v>222</v>
      </c>
      <c r="C389" s="30" t="s">
        <v>253</v>
      </c>
      <c r="D389" s="30">
        <v>6000</v>
      </c>
    </row>
    <row r="390" spans="1:4" ht="12.75">
      <c r="A390" s="148"/>
      <c r="B390" s="149" t="s">
        <v>219</v>
      </c>
      <c r="C390" s="30" t="s">
        <v>237</v>
      </c>
      <c r="D390" s="30">
        <v>11683</v>
      </c>
    </row>
    <row r="391" spans="1:4" ht="12.75">
      <c r="A391" s="148"/>
      <c r="B391" s="149" t="s">
        <v>459</v>
      </c>
      <c r="C391" s="26" t="s">
        <v>476</v>
      </c>
      <c r="D391" s="30">
        <v>10000</v>
      </c>
    </row>
    <row r="392" spans="1:4" ht="24">
      <c r="A392" s="148"/>
      <c r="B392" s="149" t="s">
        <v>462</v>
      </c>
      <c r="C392" s="26" t="s">
        <v>477</v>
      </c>
      <c r="D392" s="30">
        <v>5000</v>
      </c>
    </row>
    <row r="393" spans="1:4" ht="12.75">
      <c r="A393" s="148"/>
      <c r="B393" s="149" t="s">
        <v>478</v>
      </c>
      <c r="C393" s="26" t="s">
        <v>479</v>
      </c>
      <c r="D393" s="30">
        <v>1000</v>
      </c>
    </row>
    <row r="394" spans="1:4" ht="24">
      <c r="A394" s="148" t="s">
        <v>447</v>
      </c>
      <c r="B394" s="149"/>
      <c r="C394" s="151" t="s">
        <v>263</v>
      </c>
      <c r="D394" s="150">
        <f>SUM(D395:D413)</f>
        <v>9319000</v>
      </c>
    </row>
    <row r="395" spans="1:4" ht="12.75">
      <c r="A395" s="148"/>
      <c r="B395" s="149" t="s">
        <v>271</v>
      </c>
      <c r="C395" s="26" t="s">
        <v>563</v>
      </c>
      <c r="D395" s="30">
        <v>8972728</v>
      </c>
    </row>
    <row r="396" spans="1:4" ht="12.75">
      <c r="A396" s="148"/>
      <c r="B396" s="149" t="s">
        <v>141</v>
      </c>
      <c r="C396" s="26" t="s">
        <v>564</v>
      </c>
      <c r="D396" s="30">
        <v>74845</v>
      </c>
    </row>
    <row r="397" spans="1:4" ht="12.75">
      <c r="A397" s="148"/>
      <c r="B397" s="149" t="s">
        <v>215</v>
      </c>
      <c r="C397" s="30" t="s">
        <v>591</v>
      </c>
      <c r="D397" s="30">
        <v>62485</v>
      </c>
    </row>
    <row r="398" spans="1:4" ht="12.75">
      <c r="A398" s="148"/>
      <c r="B398" s="149" t="s">
        <v>216</v>
      </c>
      <c r="C398" s="30" t="s">
        <v>106</v>
      </c>
      <c r="D398" s="30">
        <v>4007</v>
      </c>
    </row>
    <row r="399" spans="1:4" ht="12.75">
      <c r="A399" s="148"/>
      <c r="B399" s="149" t="s">
        <v>141</v>
      </c>
      <c r="C399" s="30" t="s">
        <v>102</v>
      </c>
      <c r="D399" s="30">
        <v>11431</v>
      </c>
    </row>
    <row r="400" spans="1:4" ht="12.75">
      <c r="A400" s="148"/>
      <c r="B400" s="149" t="s">
        <v>142</v>
      </c>
      <c r="C400" s="30" t="s">
        <v>607</v>
      </c>
      <c r="D400" s="30">
        <v>1630</v>
      </c>
    </row>
    <row r="401" spans="1:4" ht="12.75">
      <c r="A401" s="148"/>
      <c r="B401" s="149" t="s">
        <v>415</v>
      </c>
      <c r="C401" s="30" t="s">
        <v>416</v>
      </c>
      <c r="D401" s="30">
        <v>1200</v>
      </c>
    </row>
    <row r="402" spans="1:4" ht="12.75">
      <c r="A402" s="148"/>
      <c r="B402" s="149" t="s">
        <v>136</v>
      </c>
      <c r="C402" s="30" t="s">
        <v>147</v>
      </c>
      <c r="D402" s="30">
        <v>35300</v>
      </c>
    </row>
    <row r="403" spans="1:4" ht="12.75">
      <c r="A403" s="148"/>
      <c r="B403" s="149" t="s">
        <v>157</v>
      </c>
      <c r="C403" s="30" t="s">
        <v>118</v>
      </c>
      <c r="D403" s="30">
        <v>12000</v>
      </c>
    </row>
    <row r="404" spans="1:4" ht="12.75">
      <c r="A404" s="148"/>
      <c r="B404" s="149" t="s">
        <v>140</v>
      </c>
      <c r="C404" s="30" t="s">
        <v>221</v>
      </c>
      <c r="D404" s="30">
        <v>36903</v>
      </c>
    </row>
    <row r="405" spans="1:4" ht="12.75">
      <c r="A405" s="148"/>
      <c r="B405" s="149" t="s">
        <v>599</v>
      </c>
      <c r="C405" s="30" t="s">
        <v>600</v>
      </c>
      <c r="D405" s="30">
        <v>105</v>
      </c>
    </row>
    <row r="406" spans="1:4" ht="12.75">
      <c r="A406" s="148"/>
      <c r="B406" s="149" t="s">
        <v>137</v>
      </c>
      <c r="C406" s="30" t="s">
        <v>232</v>
      </c>
      <c r="D406" s="30">
        <v>89000</v>
      </c>
    </row>
    <row r="407" spans="1:4" ht="12.75">
      <c r="A407" s="148"/>
      <c r="B407" s="149" t="s">
        <v>570</v>
      </c>
      <c r="C407" s="30" t="s">
        <v>539</v>
      </c>
      <c r="D407" s="30">
        <v>1540</v>
      </c>
    </row>
    <row r="408" spans="1:4" ht="12.75">
      <c r="A408" s="148"/>
      <c r="B408" s="149" t="s">
        <v>474</v>
      </c>
      <c r="C408" s="30" t="s">
        <v>497</v>
      </c>
      <c r="D408" s="30">
        <v>4800</v>
      </c>
    </row>
    <row r="409" spans="1:4" ht="12.75">
      <c r="A409" s="148"/>
      <c r="B409" s="149" t="s">
        <v>218</v>
      </c>
      <c r="C409" s="30" t="s">
        <v>236</v>
      </c>
      <c r="D409" s="30">
        <v>600</v>
      </c>
    </row>
    <row r="410" spans="1:4" ht="12.75">
      <c r="A410" s="148"/>
      <c r="B410" s="149" t="s">
        <v>219</v>
      </c>
      <c r="C410" s="30" t="s">
        <v>466</v>
      </c>
      <c r="D410" s="30">
        <v>2726</v>
      </c>
    </row>
    <row r="411" spans="1:4" ht="12.75">
      <c r="A411" s="148"/>
      <c r="B411" s="149" t="s">
        <v>459</v>
      </c>
      <c r="C411" s="26" t="s">
        <v>476</v>
      </c>
      <c r="D411" s="30">
        <v>600</v>
      </c>
    </row>
    <row r="412" spans="1:4" ht="24">
      <c r="A412" s="148"/>
      <c r="B412" s="149" t="s">
        <v>462</v>
      </c>
      <c r="C412" s="26" t="s">
        <v>477</v>
      </c>
      <c r="D412" s="30">
        <v>3600</v>
      </c>
    </row>
    <row r="413" spans="1:4" ht="12.75">
      <c r="A413" s="148"/>
      <c r="B413" s="149" t="s">
        <v>478</v>
      </c>
      <c r="C413" s="26" t="s">
        <v>479</v>
      </c>
      <c r="D413" s="30">
        <v>3500</v>
      </c>
    </row>
    <row r="414" spans="1:4" ht="36" customHeight="1">
      <c r="A414" s="148" t="s">
        <v>611</v>
      </c>
      <c r="B414" s="149"/>
      <c r="C414" s="151" t="s">
        <v>448</v>
      </c>
      <c r="D414" s="150">
        <f>D415</f>
        <v>22000</v>
      </c>
    </row>
    <row r="415" spans="1:4" ht="12.75">
      <c r="A415" s="148"/>
      <c r="B415" s="149" t="s">
        <v>272</v>
      </c>
      <c r="C415" s="30" t="s">
        <v>719</v>
      </c>
      <c r="D415" s="30">
        <v>22000</v>
      </c>
    </row>
    <row r="416" spans="1:4" ht="24">
      <c r="A416" s="148" t="s">
        <v>612</v>
      </c>
      <c r="B416" s="149"/>
      <c r="C416" s="151" t="s">
        <v>409</v>
      </c>
      <c r="D416" s="150">
        <f>SUM(D417)</f>
        <v>640000</v>
      </c>
    </row>
    <row r="417" spans="1:4" ht="12.75">
      <c r="A417" s="148"/>
      <c r="B417" s="149" t="s">
        <v>271</v>
      </c>
      <c r="C417" s="26" t="s">
        <v>671</v>
      </c>
      <c r="D417" s="30">
        <f>SUM(D418:D420)</f>
        <v>640000</v>
      </c>
    </row>
    <row r="418" spans="1:4" ht="12.75">
      <c r="A418" s="148"/>
      <c r="B418" s="149"/>
      <c r="C418" s="30" t="s">
        <v>445</v>
      </c>
      <c r="D418" s="30">
        <v>160000</v>
      </c>
    </row>
    <row r="419" spans="1:4" ht="15" customHeight="1">
      <c r="A419" s="148"/>
      <c r="B419" s="149"/>
      <c r="C419" s="30" t="s">
        <v>446</v>
      </c>
      <c r="D419" s="30">
        <v>370000</v>
      </c>
    </row>
    <row r="420" spans="1:4" ht="12.75">
      <c r="A420" s="148"/>
      <c r="B420" s="149"/>
      <c r="C420" s="30" t="s">
        <v>562</v>
      </c>
      <c r="D420" s="30">
        <v>110000</v>
      </c>
    </row>
    <row r="421" spans="1:4" ht="12.75">
      <c r="A421" s="148" t="s">
        <v>613</v>
      </c>
      <c r="B421" s="149"/>
      <c r="C421" s="150" t="s">
        <v>119</v>
      </c>
      <c r="D421" s="150">
        <f>D422</f>
        <v>1370000</v>
      </c>
    </row>
    <row r="422" spans="1:4" ht="12.75">
      <c r="A422" s="148"/>
      <c r="B422" s="149" t="s">
        <v>271</v>
      </c>
      <c r="C422" s="30" t="s">
        <v>672</v>
      </c>
      <c r="D422" s="30">
        <v>1370000</v>
      </c>
    </row>
    <row r="423" spans="1:4" ht="12.75">
      <c r="A423" s="148" t="s">
        <v>614</v>
      </c>
      <c r="B423" s="149"/>
      <c r="C423" s="150" t="s">
        <v>117</v>
      </c>
      <c r="D423" s="150">
        <f>SUM(D424:D443)</f>
        <v>730343</v>
      </c>
    </row>
    <row r="424" spans="1:4" ht="12.75">
      <c r="A424" s="148"/>
      <c r="B424" s="149" t="s">
        <v>213</v>
      </c>
      <c r="C424" s="30" t="s">
        <v>437</v>
      </c>
      <c r="D424" s="30">
        <v>3590</v>
      </c>
    </row>
    <row r="425" spans="1:4" ht="12.75">
      <c r="A425" s="148"/>
      <c r="B425" s="149" t="s">
        <v>215</v>
      </c>
      <c r="C425" s="30" t="s">
        <v>591</v>
      </c>
      <c r="D425" s="30">
        <v>471579</v>
      </c>
    </row>
    <row r="426" spans="1:4" ht="12.75">
      <c r="A426" s="148"/>
      <c r="B426" s="149" t="s">
        <v>216</v>
      </c>
      <c r="C426" s="30" t="s">
        <v>106</v>
      </c>
      <c r="D426" s="30">
        <v>37253</v>
      </c>
    </row>
    <row r="427" spans="1:4" ht="12.75">
      <c r="A427" s="148"/>
      <c r="B427" s="149" t="s">
        <v>141</v>
      </c>
      <c r="C427" s="30" t="s">
        <v>102</v>
      </c>
      <c r="D427" s="30">
        <v>86938</v>
      </c>
    </row>
    <row r="428" spans="1:4" ht="12.75">
      <c r="A428" s="148"/>
      <c r="B428" s="149" t="s">
        <v>142</v>
      </c>
      <c r="C428" s="30" t="s">
        <v>607</v>
      </c>
      <c r="D428" s="30">
        <v>12013</v>
      </c>
    </row>
    <row r="429" spans="1:4" ht="12.75">
      <c r="A429" s="148"/>
      <c r="B429" s="149" t="s">
        <v>415</v>
      </c>
      <c r="C429" s="30" t="s">
        <v>416</v>
      </c>
      <c r="D429" s="30">
        <v>600</v>
      </c>
    </row>
    <row r="430" spans="1:5" ht="12.75">
      <c r="A430" s="148"/>
      <c r="B430" s="149" t="s">
        <v>136</v>
      </c>
      <c r="C430" s="30" t="s">
        <v>147</v>
      </c>
      <c r="D430" s="30">
        <v>28900</v>
      </c>
      <c r="E430" s="417"/>
    </row>
    <row r="431" spans="1:4" ht="12.75">
      <c r="A431" s="148"/>
      <c r="B431" s="149" t="s">
        <v>157</v>
      </c>
      <c r="C431" s="30" t="s">
        <v>118</v>
      </c>
      <c r="D431" s="30">
        <v>18840</v>
      </c>
    </row>
    <row r="432" spans="1:4" ht="12.75">
      <c r="A432" s="148"/>
      <c r="B432" s="149" t="s">
        <v>140</v>
      </c>
      <c r="C432" s="30" t="s">
        <v>217</v>
      </c>
      <c r="D432" s="30">
        <v>3000</v>
      </c>
    </row>
    <row r="433" spans="1:4" ht="12.75">
      <c r="A433" s="148"/>
      <c r="B433" s="149" t="s">
        <v>569</v>
      </c>
      <c r="C433" s="30" t="s">
        <v>600</v>
      </c>
      <c r="D433" s="30">
        <v>750</v>
      </c>
    </row>
    <row r="434" spans="1:5" ht="12.75">
      <c r="A434" s="148"/>
      <c r="B434" s="149" t="s">
        <v>137</v>
      </c>
      <c r="C434" s="30" t="s">
        <v>232</v>
      </c>
      <c r="D434" s="30">
        <v>11136</v>
      </c>
      <c r="E434" s="417"/>
    </row>
    <row r="435" spans="1:4" ht="12.75">
      <c r="A435" s="148"/>
      <c r="B435" s="149" t="s">
        <v>570</v>
      </c>
      <c r="C435" s="30" t="s">
        <v>539</v>
      </c>
      <c r="D435" s="30">
        <v>2520</v>
      </c>
    </row>
    <row r="436" spans="1:4" ht="12.75">
      <c r="A436" s="148"/>
      <c r="B436" s="149" t="s">
        <v>474</v>
      </c>
      <c r="C436" s="30" t="s">
        <v>497</v>
      </c>
      <c r="D436" s="30">
        <v>12000</v>
      </c>
    </row>
    <row r="437" spans="1:4" ht="12.75">
      <c r="A437" s="148"/>
      <c r="B437" s="149" t="s">
        <v>485</v>
      </c>
      <c r="C437" s="30" t="s">
        <v>318</v>
      </c>
      <c r="D437" s="30">
        <v>6300</v>
      </c>
    </row>
    <row r="438" spans="1:4" ht="12.75">
      <c r="A438" s="148"/>
      <c r="B438" s="149" t="s">
        <v>218</v>
      </c>
      <c r="C438" s="30" t="s">
        <v>236</v>
      </c>
      <c r="D438" s="30">
        <v>4800</v>
      </c>
    </row>
    <row r="439" spans="1:4" ht="12.75">
      <c r="A439" s="148"/>
      <c r="B439" s="149" t="s">
        <v>222</v>
      </c>
      <c r="C439" s="30" t="s">
        <v>253</v>
      </c>
      <c r="D439" s="30">
        <v>1600</v>
      </c>
    </row>
    <row r="440" spans="1:4" ht="12.75">
      <c r="A440" s="148"/>
      <c r="B440" s="149" t="s">
        <v>219</v>
      </c>
      <c r="C440" s="30" t="s">
        <v>123</v>
      </c>
      <c r="D440" s="30">
        <v>17524</v>
      </c>
    </row>
    <row r="441" spans="1:4" ht="12.75">
      <c r="A441" s="148"/>
      <c r="B441" s="149" t="s">
        <v>459</v>
      </c>
      <c r="C441" s="26" t="s">
        <v>476</v>
      </c>
      <c r="D441" s="30">
        <v>4000</v>
      </c>
    </row>
    <row r="442" spans="1:4" ht="24">
      <c r="A442" s="148"/>
      <c r="B442" s="149" t="s">
        <v>462</v>
      </c>
      <c r="C442" s="26" t="s">
        <v>477</v>
      </c>
      <c r="D442" s="30">
        <v>4000</v>
      </c>
    </row>
    <row r="443" spans="1:4" ht="12.75">
      <c r="A443" s="148"/>
      <c r="B443" s="149" t="s">
        <v>478</v>
      </c>
      <c r="C443" s="26" t="s">
        <v>479</v>
      </c>
      <c r="D443" s="30">
        <v>3000</v>
      </c>
    </row>
    <row r="444" spans="1:4" ht="12.75">
      <c r="A444" s="148" t="s">
        <v>615</v>
      </c>
      <c r="B444" s="149"/>
      <c r="C444" s="150" t="s">
        <v>277</v>
      </c>
      <c r="D444" s="150">
        <f>SUM(D445:D445)</f>
        <v>366900</v>
      </c>
    </row>
    <row r="445" spans="1:5" ht="12.75">
      <c r="A445" s="148"/>
      <c r="B445" s="149" t="s">
        <v>137</v>
      </c>
      <c r="C445" s="26" t="s">
        <v>720</v>
      </c>
      <c r="D445" s="30">
        <v>366900</v>
      </c>
      <c r="E445" s="416" t="s">
        <v>98</v>
      </c>
    </row>
    <row r="446" spans="1:4" ht="12.75">
      <c r="A446" s="148" t="s">
        <v>616</v>
      </c>
      <c r="B446" s="149" t="s">
        <v>98</v>
      </c>
      <c r="C446" s="150" t="s">
        <v>104</v>
      </c>
      <c r="D446" s="150">
        <f>SUM(D447,D460,D464)</f>
        <v>520924</v>
      </c>
    </row>
    <row r="447" spans="1:4" ht="24">
      <c r="A447" s="148"/>
      <c r="B447" s="149"/>
      <c r="C447" s="344" t="s">
        <v>849</v>
      </c>
      <c r="D447" s="30">
        <f>SUM(D448:D459)</f>
        <v>79372</v>
      </c>
    </row>
    <row r="448" spans="1:4" ht="12.75">
      <c r="A448" s="148"/>
      <c r="B448" s="149" t="s">
        <v>855</v>
      </c>
      <c r="C448" s="26" t="s">
        <v>231</v>
      </c>
      <c r="D448" s="30">
        <v>2880</v>
      </c>
    </row>
    <row r="449" spans="1:4" ht="12.75">
      <c r="A449" s="148"/>
      <c r="B449" s="149" t="s">
        <v>856</v>
      </c>
      <c r="C449" s="26" t="s">
        <v>231</v>
      </c>
      <c r="D449" s="30">
        <v>960</v>
      </c>
    </row>
    <row r="450" spans="1:4" ht="12.75">
      <c r="A450" s="148"/>
      <c r="B450" s="149" t="s">
        <v>852</v>
      </c>
      <c r="C450" s="30" t="s">
        <v>416</v>
      </c>
      <c r="D450" s="30">
        <v>34312</v>
      </c>
    </row>
    <row r="451" spans="1:4" ht="12.75">
      <c r="A451" s="148"/>
      <c r="B451" s="149" t="s">
        <v>857</v>
      </c>
      <c r="C451" s="30" t="s">
        <v>416</v>
      </c>
      <c r="D451" s="30">
        <v>11438</v>
      </c>
    </row>
    <row r="452" spans="1:4" ht="12.75">
      <c r="A452" s="148"/>
      <c r="B452" s="149" t="s">
        <v>858</v>
      </c>
      <c r="C452" s="30" t="s">
        <v>147</v>
      </c>
      <c r="D452" s="30">
        <v>13253</v>
      </c>
    </row>
    <row r="453" spans="1:4" ht="12.75">
      <c r="A453" s="148"/>
      <c r="B453" s="149" t="s">
        <v>853</v>
      </c>
      <c r="C453" s="30" t="s">
        <v>147</v>
      </c>
      <c r="D453" s="30">
        <v>4417</v>
      </c>
    </row>
    <row r="454" spans="1:4" ht="12.75">
      <c r="A454" s="148"/>
      <c r="B454" s="149" t="s">
        <v>859</v>
      </c>
      <c r="C454" s="30" t="s">
        <v>118</v>
      </c>
      <c r="D454" s="30">
        <v>1260</v>
      </c>
    </row>
    <row r="455" spans="1:4" ht="12.75">
      <c r="A455" s="148"/>
      <c r="B455" s="149" t="s">
        <v>860</v>
      </c>
      <c r="C455" s="30" t="s">
        <v>118</v>
      </c>
      <c r="D455" s="30">
        <v>420</v>
      </c>
    </row>
    <row r="456" spans="1:4" ht="12.75">
      <c r="A456" s="148"/>
      <c r="B456" s="149" t="s">
        <v>861</v>
      </c>
      <c r="C456" s="30" t="s">
        <v>232</v>
      </c>
      <c r="D456" s="30">
        <v>4710</v>
      </c>
    </row>
    <row r="457" spans="1:4" ht="12.75">
      <c r="A457" s="148"/>
      <c r="B457" s="149" t="s">
        <v>854</v>
      </c>
      <c r="C457" s="30" t="s">
        <v>232</v>
      </c>
      <c r="D457" s="30">
        <v>1570</v>
      </c>
    </row>
    <row r="458" spans="1:4" ht="12.75">
      <c r="A458" s="148"/>
      <c r="B458" s="149" t="s">
        <v>862</v>
      </c>
      <c r="C458" s="30" t="s">
        <v>717</v>
      </c>
      <c r="D458" s="30">
        <v>3114</v>
      </c>
    </row>
    <row r="459" spans="1:4" ht="12.75">
      <c r="A459" s="148"/>
      <c r="B459" s="149" t="s">
        <v>863</v>
      </c>
      <c r="C459" s="30" t="s">
        <v>236</v>
      </c>
      <c r="D459" s="30">
        <v>1038</v>
      </c>
    </row>
    <row r="460" spans="1:4" ht="12.75">
      <c r="A460" s="148"/>
      <c r="B460" s="149"/>
      <c r="C460" s="343" t="s">
        <v>850</v>
      </c>
      <c r="D460" s="30">
        <f>SUM(D461:D463)</f>
        <v>391000</v>
      </c>
    </row>
    <row r="461" spans="1:4" ht="12.75">
      <c r="A461" s="148"/>
      <c r="B461" s="149" t="s">
        <v>271</v>
      </c>
      <c r="C461" s="30" t="s">
        <v>406</v>
      </c>
      <c r="D461" s="30">
        <v>170000</v>
      </c>
    </row>
    <row r="462" spans="1:4" ht="12.75">
      <c r="A462" s="148"/>
      <c r="B462" s="149" t="s">
        <v>271</v>
      </c>
      <c r="C462" s="26" t="s">
        <v>86</v>
      </c>
      <c r="D462" s="30">
        <v>210000</v>
      </c>
    </row>
    <row r="463" spans="1:4" ht="12.75">
      <c r="A463" s="148"/>
      <c r="B463" s="149" t="s">
        <v>438</v>
      </c>
      <c r="C463" s="26" t="s">
        <v>851</v>
      </c>
      <c r="D463" s="30">
        <v>11000</v>
      </c>
    </row>
    <row r="464" spans="1:4" ht="12.75">
      <c r="A464" s="148"/>
      <c r="B464" s="149" t="s">
        <v>98</v>
      </c>
      <c r="C464" s="344" t="s">
        <v>319</v>
      </c>
      <c r="D464" s="30">
        <f>SUM(D465:D474)</f>
        <v>50552</v>
      </c>
    </row>
    <row r="465" spans="1:4" ht="12.75">
      <c r="A465" s="148"/>
      <c r="B465" s="149" t="s">
        <v>271</v>
      </c>
      <c r="C465" s="30" t="s">
        <v>391</v>
      </c>
      <c r="D465" s="32">
        <v>14400</v>
      </c>
    </row>
    <row r="466" spans="1:4" ht="12.75">
      <c r="A466" s="148"/>
      <c r="B466" s="149" t="s">
        <v>215</v>
      </c>
      <c r="C466" s="30" t="s">
        <v>320</v>
      </c>
      <c r="D466" s="32">
        <v>13200</v>
      </c>
    </row>
    <row r="467" spans="1:4" ht="12.75">
      <c r="A467" s="148"/>
      <c r="B467" s="149" t="s">
        <v>141</v>
      </c>
      <c r="C467" s="30" t="s">
        <v>102</v>
      </c>
      <c r="D467" s="32">
        <v>2341</v>
      </c>
    </row>
    <row r="468" spans="1:4" ht="12.75">
      <c r="A468" s="148"/>
      <c r="B468" s="149" t="s">
        <v>142</v>
      </c>
      <c r="C468" s="30" t="s">
        <v>607</v>
      </c>
      <c r="D468" s="32">
        <v>324</v>
      </c>
    </row>
    <row r="469" spans="1:4" ht="12.75">
      <c r="A469" s="148"/>
      <c r="B469" s="149" t="s">
        <v>415</v>
      </c>
      <c r="C469" s="30" t="s">
        <v>504</v>
      </c>
      <c r="D469" s="32">
        <v>8000</v>
      </c>
    </row>
    <row r="470" spans="1:4" ht="12.75">
      <c r="A470" s="148"/>
      <c r="B470" s="149" t="s">
        <v>136</v>
      </c>
      <c r="C470" s="30" t="s">
        <v>147</v>
      </c>
      <c r="D470" s="32">
        <v>1600</v>
      </c>
    </row>
    <row r="471" spans="1:4" ht="12.75">
      <c r="A471" s="148"/>
      <c r="B471" s="149" t="s">
        <v>157</v>
      </c>
      <c r="C471" s="30" t="s">
        <v>118</v>
      </c>
      <c r="D471" s="32">
        <v>1948</v>
      </c>
    </row>
    <row r="472" spans="1:4" ht="12.75">
      <c r="A472" s="148"/>
      <c r="B472" s="149" t="s">
        <v>140</v>
      </c>
      <c r="C472" s="30" t="s">
        <v>221</v>
      </c>
      <c r="D472" s="32">
        <v>7000</v>
      </c>
    </row>
    <row r="473" spans="1:4" ht="12.75">
      <c r="A473" s="148"/>
      <c r="B473" s="149" t="s">
        <v>485</v>
      </c>
      <c r="C473" s="30" t="s">
        <v>318</v>
      </c>
      <c r="D473" s="32">
        <v>960</v>
      </c>
    </row>
    <row r="474" spans="1:4" ht="13.5" thickBot="1">
      <c r="A474" s="148"/>
      <c r="B474" s="149" t="s">
        <v>219</v>
      </c>
      <c r="C474" s="30" t="s">
        <v>123</v>
      </c>
      <c r="D474" s="32">
        <v>779</v>
      </c>
    </row>
    <row r="475" spans="1:4" ht="14.25" thickBot="1" thickTop="1">
      <c r="A475" s="183" t="s">
        <v>268</v>
      </c>
      <c r="B475" s="184"/>
      <c r="C475" s="34" t="s">
        <v>426</v>
      </c>
      <c r="D475" s="185">
        <f>SUM(D476)</f>
        <v>26121</v>
      </c>
    </row>
    <row r="476" spans="1:4" ht="13.5" thickTop="1">
      <c r="A476" s="140" t="s">
        <v>427</v>
      </c>
      <c r="B476" s="152"/>
      <c r="C476" s="542" t="s">
        <v>428</v>
      </c>
      <c r="D476" s="412">
        <f>SUM(D477:D482)</f>
        <v>26121</v>
      </c>
    </row>
    <row r="477" spans="1:4" ht="22.5" customHeight="1">
      <c r="A477" s="148"/>
      <c r="B477" s="160" t="s">
        <v>274</v>
      </c>
      <c r="C477" s="35" t="s">
        <v>721</v>
      </c>
      <c r="D477" s="32">
        <v>6000</v>
      </c>
    </row>
    <row r="478" spans="1:4" ht="12.75">
      <c r="A478" s="153"/>
      <c r="B478" s="149" t="s">
        <v>136</v>
      </c>
      <c r="C478" s="26" t="s">
        <v>321</v>
      </c>
      <c r="D478" s="30">
        <v>7400</v>
      </c>
    </row>
    <row r="479" spans="1:4" ht="12.75">
      <c r="A479" s="153"/>
      <c r="B479" s="149" t="s">
        <v>157</v>
      </c>
      <c r="C479" s="26" t="s">
        <v>322</v>
      </c>
      <c r="D479" s="30">
        <v>5000</v>
      </c>
    </row>
    <row r="480" spans="1:4" ht="12.75">
      <c r="A480" s="153"/>
      <c r="B480" s="149" t="s">
        <v>137</v>
      </c>
      <c r="C480" s="26" t="s">
        <v>323</v>
      </c>
      <c r="D480" s="30">
        <v>3600</v>
      </c>
    </row>
    <row r="481" spans="1:4" ht="12.75">
      <c r="A481" s="148"/>
      <c r="B481" s="149" t="s">
        <v>474</v>
      </c>
      <c r="C481" s="26" t="s">
        <v>325</v>
      </c>
      <c r="D481" s="30">
        <v>2000</v>
      </c>
    </row>
    <row r="482" spans="1:4" ht="24.75" thickBot="1">
      <c r="A482" s="148"/>
      <c r="B482" s="149" t="s">
        <v>462</v>
      </c>
      <c r="C482" s="26" t="s">
        <v>324</v>
      </c>
      <c r="D482" s="30">
        <v>2121</v>
      </c>
    </row>
    <row r="483" spans="1:4" ht="14.25" thickBot="1" thickTop="1">
      <c r="A483" s="183" t="s">
        <v>278</v>
      </c>
      <c r="B483" s="184"/>
      <c r="C483" s="185" t="s">
        <v>279</v>
      </c>
      <c r="D483" s="185">
        <f>SUM(D484+D502+D504)</f>
        <v>911275</v>
      </c>
    </row>
    <row r="484" spans="1:5" ht="13.5" thickTop="1">
      <c r="A484" s="148" t="s">
        <v>280</v>
      </c>
      <c r="B484" s="149"/>
      <c r="C484" s="150" t="s">
        <v>281</v>
      </c>
      <c r="D484" s="298">
        <f>SUM(D485:D501)</f>
        <v>805275</v>
      </c>
      <c r="E484" s="416" t="s">
        <v>98</v>
      </c>
    </row>
    <row r="485" spans="1:4" ht="12.75">
      <c r="A485" s="148"/>
      <c r="B485" s="149" t="s">
        <v>213</v>
      </c>
      <c r="C485" s="30" t="s">
        <v>619</v>
      </c>
      <c r="D485" s="30">
        <v>9303</v>
      </c>
    </row>
    <row r="486" spans="1:4" ht="12.75">
      <c r="A486" s="148"/>
      <c r="B486" s="149" t="s">
        <v>215</v>
      </c>
      <c r="C486" s="30" t="s">
        <v>591</v>
      </c>
      <c r="D486" s="30">
        <v>523960</v>
      </c>
    </row>
    <row r="487" spans="1:4" ht="12.75">
      <c r="A487" s="148"/>
      <c r="B487" s="149" t="s">
        <v>216</v>
      </c>
      <c r="C487" s="30" t="s">
        <v>106</v>
      </c>
      <c r="D487" s="30">
        <v>37408</v>
      </c>
    </row>
    <row r="488" spans="1:4" ht="12.75">
      <c r="A488" s="148"/>
      <c r="B488" s="149" t="s">
        <v>141</v>
      </c>
      <c r="C488" s="30" t="s">
        <v>102</v>
      </c>
      <c r="D488" s="30">
        <v>95958</v>
      </c>
    </row>
    <row r="489" spans="1:4" ht="12.75">
      <c r="A489" s="148"/>
      <c r="B489" s="149" t="s">
        <v>142</v>
      </c>
      <c r="C489" s="30" t="s">
        <v>607</v>
      </c>
      <c r="D489" s="30">
        <v>13423</v>
      </c>
    </row>
    <row r="490" spans="1:4" ht="12.75">
      <c r="A490" s="148"/>
      <c r="B490" s="149" t="s">
        <v>136</v>
      </c>
      <c r="C490" s="30" t="s">
        <v>147</v>
      </c>
      <c r="D490" s="30">
        <v>17767</v>
      </c>
    </row>
    <row r="491" spans="1:4" ht="12.75">
      <c r="A491" s="148"/>
      <c r="B491" s="149" t="s">
        <v>252</v>
      </c>
      <c r="C491" s="30" t="s">
        <v>576</v>
      </c>
      <c r="D491" s="30">
        <v>2400</v>
      </c>
    </row>
    <row r="492" spans="1:4" ht="12.75">
      <c r="A492" s="148"/>
      <c r="B492" s="149" t="s">
        <v>157</v>
      </c>
      <c r="C492" s="30" t="s">
        <v>118</v>
      </c>
      <c r="D492" s="30">
        <v>50546</v>
      </c>
    </row>
    <row r="493" spans="1:4" ht="12.75">
      <c r="A493" s="148"/>
      <c r="B493" s="149" t="s">
        <v>140</v>
      </c>
      <c r="C493" s="30" t="s">
        <v>221</v>
      </c>
      <c r="D493" s="30">
        <v>4920</v>
      </c>
    </row>
    <row r="494" spans="1:4" ht="12.75">
      <c r="A494" s="148"/>
      <c r="B494" s="149" t="s">
        <v>599</v>
      </c>
      <c r="C494" s="30" t="s">
        <v>600</v>
      </c>
      <c r="D494" s="30">
        <v>1430</v>
      </c>
    </row>
    <row r="495" spans="1:4" ht="12.75">
      <c r="A495" s="148"/>
      <c r="B495" s="149" t="s">
        <v>438</v>
      </c>
      <c r="C495" s="30" t="s">
        <v>232</v>
      </c>
      <c r="D495" s="30">
        <v>12712</v>
      </c>
    </row>
    <row r="496" spans="1:4" ht="12.75">
      <c r="A496" s="148"/>
      <c r="B496" s="149" t="s">
        <v>474</v>
      </c>
      <c r="C496" s="30" t="s">
        <v>497</v>
      </c>
      <c r="D496" s="30">
        <v>1686</v>
      </c>
    </row>
    <row r="497" spans="1:4" ht="12.75">
      <c r="A497" s="148"/>
      <c r="B497" s="149" t="s">
        <v>218</v>
      </c>
      <c r="C497" s="30" t="s">
        <v>236</v>
      </c>
      <c r="D497" s="30">
        <v>100</v>
      </c>
    </row>
    <row r="498" spans="1:4" ht="12.75">
      <c r="A498" s="148"/>
      <c r="B498" s="149" t="s">
        <v>219</v>
      </c>
      <c r="C498" s="30" t="s">
        <v>123</v>
      </c>
      <c r="D498" s="30">
        <v>31676</v>
      </c>
    </row>
    <row r="499" spans="1:4" ht="12.75">
      <c r="A499" s="148"/>
      <c r="B499" s="149" t="s">
        <v>459</v>
      </c>
      <c r="C499" s="26" t="s">
        <v>476</v>
      </c>
      <c r="D499" s="30">
        <v>300</v>
      </c>
    </row>
    <row r="500" spans="1:4" ht="24">
      <c r="A500" s="148"/>
      <c r="B500" s="149" t="s">
        <v>462</v>
      </c>
      <c r="C500" s="26" t="s">
        <v>477</v>
      </c>
      <c r="D500" s="30">
        <v>1306</v>
      </c>
    </row>
    <row r="501" spans="1:4" ht="12.75">
      <c r="A501" s="148"/>
      <c r="B501" s="149" t="s">
        <v>478</v>
      </c>
      <c r="C501" s="26" t="s">
        <v>479</v>
      </c>
      <c r="D501" s="30">
        <v>380</v>
      </c>
    </row>
    <row r="502" spans="1:4" ht="12.75">
      <c r="A502" s="148" t="s">
        <v>810</v>
      </c>
      <c r="B502" s="149"/>
      <c r="C502" s="150" t="s">
        <v>809</v>
      </c>
      <c r="D502" s="150">
        <f>SUM(D503:D503)</f>
        <v>5000</v>
      </c>
    </row>
    <row r="503" spans="1:5" ht="12.75">
      <c r="A503" s="148"/>
      <c r="B503" s="149" t="s">
        <v>249</v>
      </c>
      <c r="C503" s="30" t="s">
        <v>811</v>
      </c>
      <c r="D503" s="30">
        <v>5000</v>
      </c>
      <c r="E503" s="416" t="s">
        <v>98</v>
      </c>
    </row>
    <row r="504" spans="1:4" ht="15.75" customHeight="1">
      <c r="A504" s="148" t="s">
        <v>282</v>
      </c>
      <c r="B504" s="149"/>
      <c r="C504" s="150" t="s">
        <v>283</v>
      </c>
      <c r="D504" s="150">
        <f>D505</f>
        <v>101000</v>
      </c>
    </row>
    <row r="505" spans="1:4" ht="27.75" customHeight="1" thickBot="1">
      <c r="A505" s="148"/>
      <c r="B505" s="149" t="s">
        <v>274</v>
      </c>
      <c r="C505" s="26" t="s">
        <v>721</v>
      </c>
      <c r="D505" s="199">
        <v>101000</v>
      </c>
    </row>
    <row r="506" spans="1:4" ht="14.25" thickBot="1" thickTop="1">
      <c r="A506" s="183" t="s">
        <v>284</v>
      </c>
      <c r="B506" s="184"/>
      <c r="C506" s="185" t="s">
        <v>675</v>
      </c>
      <c r="D506" s="185">
        <f>SUM(D507+D514+D517+D519+D523+D525+D533)</f>
        <v>2203965</v>
      </c>
    </row>
    <row r="507" spans="1:4" ht="13.5" thickTop="1">
      <c r="A507" s="156" t="s">
        <v>287</v>
      </c>
      <c r="B507" s="180"/>
      <c r="C507" s="159" t="s">
        <v>288</v>
      </c>
      <c r="D507" s="385">
        <f>SUM(D508:D512)</f>
        <v>169600</v>
      </c>
    </row>
    <row r="508" spans="1:4" ht="12.75">
      <c r="A508" s="161"/>
      <c r="B508" s="162" t="s">
        <v>157</v>
      </c>
      <c r="C508" s="194" t="s">
        <v>118</v>
      </c>
      <c r="D508" s="30">
        <v>7000</v>
      </c>
    </row>
    <row r="509" spans="1:4" ht="12.75">
      <c r="A509" s="189"/>
      <c r="B509" s="190" t="s">
        <v>137</v>
      </c>
      <c r="C509" s="191" t="s">
        <v>722</v>
      </c>
      <c r="D509" s="30">
        <v>42500</v>
      </c>
    </row>
    <row r="510" spans="1:4" ht="12.75">
      <c r="A510" s="189"/>
      <c r="B510" s="190" t="s">
        <v>137</v>
      </c>
      <c r="C510" s="191" t="s">
        <v>505</v>
      </c>
      <c r="D510" s="30">
        <v>90000</v>
      </c>
    </row>
    <row r="511" spans="1:4" ht="12.75">
      <c r="A511" s="189"/>
      <c r="B511" s="190" t="s">
        <v>384</v>
      </c>
      <c r="C511" s="191" t="s">
        <v>617</v>
      </c>
      <c r="D511" s="30">
        <v>10100</v>
      </c>
    </row>
    <row r="512" spans="1:4" ht="12.75">
      <c r="A512" s="189"/>
      <c r="B512" s="190" t="s">
        <v>98</v>
      </c>
      <c r="C512" s="191" t="s">
        <v>234</v>
      </c>
      <c r="D512" s="30">
        <f>SUM(D513:D513)</f>
        <v>20000</v>
      </c>
    </row>
    <row r="513" spans="1:4" ht="25.5" customHeight="1">
      <c r="A513" s="189"/>
      <c r="B513" s="190" t="s">
        <v>145</v>
      </c>
      <c r="C513" s="33" t="s">
        <v>455</v>
      </c>
      <c r="D513" s="30">
        <v>20000</v>
      </c>
    </row>
    <row r="514" spans="1:4" ht="12.75">
      <c r="A514" s="189" t="s">
        <v>289</v>
      </c>
      <c r="B514" s="190"/>
      <c r="C514" s="195" t="s">
        <v>398</v>
      </c>
      <c r="D514" s="386">
        <f>SUM(D515:D516)</f>
        <v>58600</v>
      </c>
    </row>
    <row r="515" spans="1:4" ht="12.75">
      <c r="A515" s="189"/>
      <c r="B515" s="190" t="s">
        <v>145</v>
      </c>
      <c r="C515" s="191" t="s">
        <v>389</v>
      </c>
      <c r="D515" s="30">
        <v>30000</v>
      </c>
    </row>
    <row r="516" spans="1:4" ht="12.75">
      <c r="A516" s="189"/>
      <c r="B516" s="190" t="s">
        <v>347</v>
      </c>
      <c r="C516" s="191" t="s">
        <v>390</v>
      </c>
      <c r="D516" s="30">
        <v>28600</v>
      </c>
    </row>
    <row r="517" spans="1:4" ht="12.75">
      <c r="A517" s="140" t="s">
        <v>290</v>
      </c>
      <c r="B517" s="146"/>
      <c r="C517" s="147" t="s">
        <v>291</v>
      </c>
      <c r="D517" s="150">
        <f>D518</f>
        <v>395500</v>
      </c>
    </row>
    <row r="518" spans="1:4" ht="12.75">
      <c r="A518" s="148"/>
      <c r="B518" s="149" t="s">
        <v>137</v>
      </c>
      <c r="C518" s="30" t="s">
        <v>816</v>
      </c>
      <c r="D518" s="30">
        <v>395500</v>
      </c>
    </row>
    <row r="519" spans="1:4" ht="12.75">
      <c r="A519" s="148" t="s">
        <v>292</v>
      </c>
      <c r="B519" s="149"/>
      <c r="C519" s="150" t="s">
        <v>293</v>
      </c>
      <c r="D519" s="196">
        <f>SUM(D520:D522)</f>
        <v>366000</v>
      </c>
    </row>
    <row r="520" spans="1:4" ht="12.75">
      <c r="A520" s="148"/>
      <c r="B520" s="149" t="s">
        <v>136</v>
      </c>
      <c r="C520" s="30" t="s">
        <v>147</v>
      </c>
      <c r="D520" s="30">
        <v>50000</v>
      </c>
    </row>
    <row r="521" spans="1:4" ht="12.75">
      <c r="A521" s="148"/>
      <c r="B521" s="149" t="s">
        <v>157</v>
      </c>
      <c r="C521" s="30" t="s">
        <v>118</v>
      </c>
      <c r="D521" s="30">
        <v>4000</v>
      </c>
    </row>
    <row r="522" spans="1:5" ht="12.75">
      <c r="A522" s="148"/>
      <c r="B522" s="149" t="s">
        <v>137</v>
      </c>
      <c r="C522" s="30" t="s">
        <v>232</v>
      </c>
      <c r="D522" s="30">
        <v>312000</v>
      </c>
      <c r="E522" s="416" t="s">
        <v>98</v>
      </c>
    </row>
    <row r="523" spans="1:4" ht="12.75">
      <c r="A523" s="148" t="s">
        <v>488</v>
      </c>
      <c r="B523" s="149"/>
      <c r="C523" s="150" t="s">
        <v>489</v>
      </c>
      <c r="D523" s="150">
        <f>D524</f>
        <v>1000</v>
      </c>
    </row>
    <row r="524" spans="1:4" ht="24">
      <c r="A524" s="148"/>
      <c r="B524" s="149" t="s">
        <v>274</v>
      </c>
      <c r="C524" s="26" t="s">
        <v>805</v>
      </c>
      <c r="D524" s="30">
        <v>1000</v>
      </c>
    </row>
    <row r="525" spans="1:4" ht="12.75">
      <c r="A525" s="148" t="s">
        <v>294</v>
      </c>
      <c r="B525" s="149"/>
      <c r="C525" s="150" t="s">
        <v>295</v>
      </c>
      <c r="D525" s="150">
        <f>SUM(D526:D528)</f>
        <v>784900</v>
      </c>
    </row>
    <row r="526" spans="1:4" ht="12.75">
      <c r="A526" s="148"/>
      <c r="B526" s="149" t="s">
        <v>157</v>
      </c>
      <c r="C526" s="30" t="s">
        <v>118</v>
      </c>
      <c r="D526" s="30">
        <v>420000</v>
      </c>
    </row>
    <row r="527" spans="1:4" ht="12.75">
      <c r="A527" s="148"/>
      <c r="B527" s="149" t="s">
        <v>140</v>
      </c>
      <c r="C527" s="30" t="s">
        <v>812</v>
      </c>
      <c r="D527" s="30">
        <v>195000</v>
      </c>
    </row>
    <row r="528" spans="1:4" ht="12.75">
      <c r="A528" s="148"/>
      <c r="B528" s="149" t="s">
        <v>145</v>
      </c>
      <c r="C528" s="30" t="s">
        <v>234</v>
      </c>
      <c r="D528" s="30">
        <f>SUM(D529:D532)</f>
        <v>169900</v>
      </c>
    </row>
    <row r="529" spans="1:4" ht="12.75">
      <c r="A529" s="148"/>
      <c r="B529" s="149"/>
      <c r="C529" s="26" t="s">
        <v>506</v>
      </c>
      <c r="D529" s="30">
        <v>20000</v>
      </c>
    </row>
    <row r="530" spans="1:4" ht="12.75">
      <c r="A530" s="148"/>
      <c r="B530" s="149"/>
      <c r="C530" s="30" t="s">
        <v>454</v>
      </c>
      <c r="D530" s="30">
        <v>84900</v>
      </c>
    </row>
    <row r="531" spans="1:4" ht="12.75">
      <c r="A531" s="148"/>
      <c r="B531" s="149"/>
      <c r="C531" s="30" t="s">
        <v>507</v>
      </c>
      <c r="D531" s="30">
        <v>20000</v>
      </c>
    </row>
    <row r="532" spans="1:4" ht="12.75">
      <c r="A532" s="148"/>
      <c r="B532" s="149"/>
      <c r="C532" s="30" t="s">
        <v>508</v>
      </c>
      <c r="D532" s="30">
        <v>45000</v>
      </c>
    </row>
    <row r="533" spans="1:4" ht="12.75">
      <c r="A533" s="148" t="s">
        <v>296</v>
      </c>
      <c r="B533" s="149"/>
      <c r="C533" s="150" t="s">
        <v>104</v>
      </c>
      <c r="D533" s="150">
        <f>SUM(D534:D539)</f>
        <v>428365</v>
      </c>
    </row>
    <row r="534" spans="1:4" ht="12.75">
      <c r="A534" s="148"/>
      <c r="B534" s="149" t="s">
        <v>136</v>
      </c>
      <c r="C534" s="30" t="s">
        <v>147</v>
      </c>
      <c r="D534" s="30">
        <v>1500</v>
      </c>
    </row>
    <row r="535" spans="1:4" ht="12.75">
      <c r="A535" s="148"/>
      <c r="B535" s="149" t="s">
        <v>140</v>
      </c>
      <c r="C535" s="30" t="s">
        <v>518</v>
      </c>
      <c r="D535" s="30">
        <v>55000</v>
      </c>
    </row>
    <row r="536" spans="1:5" ht="12.75">
      <c r="A536" s="148"/>
      <c r="B536" s="149" t="s">
        <v>137</v>
      </c>
      <c r="C536" s="30" t="s">
        <v>232</v>
      </c>
      <c r="D536" s="30">
        <v>178400</v>
      </c>
      <c r="E536" s="416" t="s">
        <v>98</v>
      </c>
    </row>
    <row r="537" spans="1:4" ht="12.75">
      <c r="A537" s="148"/>
      <c r="B537" s="149" t="s">
        <v>137</v>
      </c>
      <c r="C537" s="30" t="s">
        <v>509</v>
      </c>
      <c r="D537" s="30">
        <v>15000</v>
      </c>
    </row>
    <row r="538" spans="1:4" ht="12.75">
      <c r="A538" s="148"/>
      <c r="B538" s="149" t="s">
        <v>222</v>
      </c>
      <c r="C538" s="26" t="s">
        <v>544</v>
      </c>
      <c r="D538" s="30">
        <v>18000</v>
      </c>
    </row>
    <row r="539" spans="1:4" ht="12.75">
      <c r="A539" s="148"/>
      <c r="B539" s="149"/>
      <c r="C539" s="30" t="s">
        <v>425</v>
      </c>
      <c r="D539" s="30">
        <f>SUM(D540:D542)</f>
        <v>160465</v>
      </c>
    </row>
    <row r="540" spans="1:4" ht="12.75">
      <c r="A540" s="148"/>
      <c r="B540" s="149" t="s">
        <v>145</v>
      </c>
      <c r="C540" s="30" t="s">
        <v>517</v>
      </c>
      <c r="D540" s="30">
        <v>100000</v>
      </c>
    </row>
    <row r="541" spans="1:4" ht="12.75">
      <c r="A541" s="148"/>
      <c r="B541" s="160" t="s">
        <v>145</v>
      </c>
      <c r="C541" s="32" t="s">
        <v>56</v>
      </c>
      <c r="D541" s="32">
        <v>35465</v>
      </c>
    </row>
    <row r="542" spans="1:4" ht="13.5" thickBot="1">
      <c r="A542" s="197"/>
      <c r="B542" s="198" t="s">
        <v>145</v>
      </c>
      <c r="C542" s="199" t="s">
        <v>55</v>
      </c>
      <c r="D542" s="199">
        <v>25000</v>
      </c>
    </row>
    <row r="543" spans="1:4" ht="14.25" thickBot="1" thickTop="1">
      <c r="A543" s="183" t="s">
        <v>285</v>
      </c>
      <c r="B543" s="184"/>
      <c r="C543" s="185" t="s">
        <v>286</v>
      </c>
      <c r="D543" s="185">
        <f>SUM(D544+D546+D552+D556+D558)</f>
        <v>1076759</v>
      </c>
    </row>
    <row r="544" spans="1:4" ht="13.5" thickTop="1">
      <c r="A544" s="140" t="s">
        <v>371</v>
      </c>
      <c r="B544" s="193"/>
      <c r="C544" s="29" t="s">
        <v>372</v>
      </c>
      <c r="D544" s="298">
        <f>D545</f>
        <v>11610</v>
      </c>
    </row>
    <row r="545" spans="1:4" ht="24.75" customHeight="1">
      <c r="A545" s="153"/>
      <c r="B545" s="149" t="s">
        <v>274</v>
      </c>
      <c r="C545" s="26" t="s">
        <v>805</v>
      </c>
      <c r="D545" s="30">
        <v>11610</v>
      </c>
    </row>
    <row r="546" spans="1:5" ht="12.75">
      <c r="A546" s="189" t="s">
        <v>297</v>
      </c>
      <c r="B546" s="190"/>
      <c r="C546" s="195" t="s">
        <v>298</v>
      </c>
      <c r="D546" s="386">
        <f>SUM(D547:D551)</f>
        <v>19130</v>
      </c>
      <c r="E546" s="416" t="s">
        <v>98</v>
      </c>
    </row>
    <row r="547" spans="1:4" ht="12.75">
      <c r="A547" s="189"/>
      <c r="B547" s="190" t="s">
        <v>415</v>
      </c>
      <c r="C547" s="191" t="s">
        <v>545</v>
      </c>
      <c r="D547" s="30">
        <v>9400</v>
      </c>
    </row>
    <row r="548" spans="1:4" ht="12.75">
      <c r="A548" s="189"/>
      <c r="B548" s="190" t="s">
        <v>136</v>
      </c>
      <c r="C548" s="191" t="s">
        <v>567</v>
      </c>
      <c r="D548" s="30">
        <v>661</v>
      </c>
    </row>
    <row r="549" spans="1:4" ht="12.75">
      <c r="A549" s="189"/>
      <c r="B549" s="190" t="s">
        <v>252</v>
      </c>
      <c r="C549" s="191" t="s">
        <v>576</v>
      </c>
      <c r="D549" s="30">
        <v>6639</v>
      </c>
    </row>
    <row r="550" spans="1:4" ht="12.75">
      <c r="A550" s="189"/>
      <c r="B550" s="190" t="s">
        <v>140</v>
      </c>
      <c r="C550" s="191" t="s">
        <v>221</v>
      </c>
      <c r="D550" s="30">
        <v>1000</v>
      </c>
    </row>
    <row r="551" spans="1:4" ht="12.75">
      <c r="A551" s="189"/>
      <c r="B551" s="190" t="s">
        <v>137</v>
      </c>
      <c r="C551" s="191" t="s">
        <v>232</v>
      </c>
      <c r="D551" s="30">
        <v>1430</v>
      </c>
    </row>
    <row r="552" spans="1:4" ht="12.75">
      <c r="A552" s="148" t="s">
        <v>299</v>
      </c>
      <c r="B552" s="149"/>
      <c r="C552" s="150" t="s">
        <v>300</v>
      </c>
      <c r="D552" s="150">
        <f>SUM(D553:D555)</f>
        <v>735000</v>
      </c>
    </row>
    <row r="553" spans="1:4" ht="12.75">
      <c r="A553" s="148"/>
      <c r="B553" s="149" t="s">
        <v>414</v>
      </c>
      <c r="C553" s="30" t="s">
        <v>417</v>
      </c>
      <c r="D553" s="30">
        <v>620000</v>
      </c>
    </row>
    <row r="554" spans="1:4" ht="12.75">
      <c r="A554" s="165"/>
      <c r="B554" s="152" t="s">
        <v>137</v>
      </c>
      <c r="C554" s="32" t="s">
        <v>590</v>
      </c>
      <c r="D554" s="30">
        <v>100000</v>
      </c>
    </row>
    <row r="555" spans="1:4" ht="12.75">
      <c r="A555" s="140"/>
      <c r="B555" s="152" t="s">
        <v>137</v>
      </c>
      <c r="C555" s="32" t="s">
        <v>503</v>
      </c>
      <c r="D555" s="30">
        <v>15000</v>
      </c>
    </row>
    <row r="556" spans="1:4" ht="12.75">
      <c r="A556" s="153" t="s">
        <v>301</v>
      </c>
      <c r="B556" s="153"/>
      <c r="C556" s="150" t="s">
        <v>114</v>
      </c>
      <c r="D556" s="150">
        <f>D557</f>
        <v>237519</v>
      </c>
    </row>
    <row r="557" spans="1:4" ht="12" customHeight="1">
      <c r="A557" s="148"/>
      <c r="B557" s="160" t="s">
        <v>414</v>
      </c>
      <c r="C557" s="32" t="s">
        <v>418</v>
      </c>
      <c r="D557" s="30">
        <v>237519</v>
      </c>
    </row>
    <row r="558" spans="1:4" ht="12" customHeight="1">
      <c r="A558" s="153" t="s">
        <v>449</v>
      </c>
      <c r="B558" s="149"/>
      <c r="C558" s="150" t="s">
        <v>104</v>
      </c>
      <c r="D558" s="150">
        <f>SUM(D559:D560)</f>
        <v>73500</v>
      </c>
    </row>
    <row r="559" spans="1:4" ht="12" customHeight="1">
      <c r="A559" s="153"/>
      <c r="B559" s="149" t="s">
        <v>145</v>
      </c>
      <c r="C559" s="30" t="s">
        <v>521</v>
      </c>
      <c r="D559" s="32">
        <v>25500</v>
      </c>
    </row>
    <row r="560" spans="1:4" ht="24.75" thickBot="1">
      <c r="A560" s="153"/>
      <c r="B560" s="149" t="s">
        <v>145</v>
      </c>
      <c r="C560" s="26" t="s">
        <v>330</v>
      </c>
      <c r="D560" s="199">
        <v>48000</v>
      </c>
    </row>
    <row r="561" spans="1:4" ht="14.25" thickBot="1" thickTop="1">
      <c r="A561" s="183" t="s">
        <v>302</v>
      </c>
      <c r="B561" s="184"/>
      <c r="C561" s="185" t="s">
        <v>120</v>
      </c>
      <c r="D561" s="185">
        <f>SUM(D562+D584+D586)</f>
        <v>1215508</v>
      </c>
    </row>
    <row r="562" spans="1:4" ht="13.5" thickTop="1">
      <c r="A562" s="170" t="s">
        <v>303</v>
      </c>
      <c r="B562" s="146"/>
      <c r="C562" s="147" t="s">
        <v>121</v>
      </c>
      <c r="D562" s="298">
        <f>SUM(D563:D583)</f>
        <v>667308</v>
      </c>
    </row>
    <row r="563" spans="1:4" ht="12.75">
      <c r="A563" s="148"/>
      <c r="B563" s="149" t="s">
        <v>213</v>
      </c>
      <c r="C563" s="30" t="s">
        <v>557</v>
      </c>
      <c r="D563" s="30">
        <v>1523</v>
      </c>
    </row>
    <row r="564" spans="1:4" ht="12.75">
      <c r="A564" s="148"/>
      <c r="B564" s="149" t="s">
        <v>215</v>
      </c>
      <c r="C564" s="30" t="s">
        <v>591</v>
      </c>
      <c r="D564" s="30">
        <v>385372</v>
      </c>
    </row>
    <row r="565" spans="1:4" ht="12.75">
      <c r="A565" s="148"/>
      <c r="B565" s="149" t="s">
        <v>216</v>
      </c>
      <c r="C565" s="30" t="s">
        <v>106</v>
      </c>
      <c r="D565" s="30">
        <v>26891</v>
      </c>
    </row>
    <row r="566" spans="1:4" ht="12.75">
      <c r="A566" s="148"/>
      <c r="B566" s="149" t="s">
        <v>141</v>
      </c>
      <c r="C566" s="30" t="s">
        <v>685</v>
      </c>
      <c r="D566" s="30">
        <v>70957</v>
      </c>
    </row>
    <row r="567" spans="1:4" ht="12.75">
      <c r="A567" s="148"/>
      <c r="B567" s="149" t="s">
        <v>142</v>
      </c>
      <c r="C567" s="30" t="s">
        <v>607</v>
      </c>
      <c r="D567" s="30">
        <v>9968</v>
      </c>
    </row>
    <row r="568" spans="1:4" ht="12.75">
      <c r="A568" s="148"/>
      <c r="B568" s="149" t="s">
        <v>415</v>
      </c>
      <c r="C568" s="30" t="s">
        <v>416</v>
      </c>
      <c r="D568" s="30">
        <v>6320</v>
      </c>
    </row>
    <row r="569" spans="1:5" ht="12.75">
      <c r="A569" s="148"/>
      <c r="B569" s="149" t="s">
        <v>136</v>
      </c>
      <c r="C569" s="30" t="s">
        <v>147</v>
      </c>
      <c r="D569" s="30">
        <v>28956</v>
      </c>
      <c r="E569" s="417" t="s">
        <v>98</v>
      </c>
    </row>
    <row r="570" spans="1:4" ht="12.75">
      <c r="A570" s="148"/>
      <c r="B570" s="149" t="s">
        <v>157</v>
      </c>
      <c r="C570" s="30" t="s">
        <v>603</v>
      </c>
      <c r="D570" s="30">
        <v>25859</v>
      </c>
    </row>
    <row r="571" spans="1:4" ht="12.75">
      <c r="A571" s="148"/>
      <c r="B571" s="149" t="s">
        <v>140</v>
      </c>
      <c r="C571" s="30" t="s">
        <v>221</v>
      </c>
      <c r="D571" s="30">
        <v>12000</v>
      </c>
    </row>
    <row r="572" spans="1:4" ht="12.75">
      <c r="A572" s="148"/>
      <c r="B572" s="149" t="s">
        <v>599</v>
      </c>
      <c r="C572" s="30" t="s">
        <v>600</v>
      </c>
      <c r="D572" s="30">
        <v>3070</v>
      </c>
    </row>
    <row r="573" spans="1:5" ht="12.75">
      <c r="A573" s="148"/>
      <c r="B573" s="149" t="s">
        <v>438</v>
      </c>
      <c r="C573" s="30" t="s">
        <v>232</v>
      </c>
      <c r="D573" s="30">
        <v>33890</v>
      </c>
      <c r="E573" s="417" t="s">
        <v>98</v>
      </c>
    </row>
    <row r="574" spans="1:4" ht="12.75">
      <c r="A574" s="148"/>
      <c r="B574" s="149" t="s">
        <v>570</v>
      </c>
      <c r="C574" s="30" t="s">
        <v>539</v>
      </c>
      <c r="D574" s="30">
        <v>428</v>
      </c>
    </row>
    <row r="575" spans="1:4" ht="12.75">
      <c r="A575" s="148"/>
      <c r="B575" s="149" t="s">
        <v>465</v>
      </c>
      <c r="C575" s="396" t="s">
        <v>473</v>
      </c>
      <c r="D575" s="30">
        <v>2400</v>
      </c>
    </row>
    <row r="576" spans="1:4" ht="12.75">
      <c r="A576" s="148"/>
      <c r="B576" s="149" t="s">
        <v>474</v>
      </c>
      <c r="C576" s="396" t="s">
        <v>475</v>
      </c>
      <c r="D576" s="30">
        <v>6963</v>
      </c>
    </row>
    <row r="577" spans="1:4" ht="12.75">
      <c r="A577" s="148"/>
      <c r="B577" s="149" t="s">
        <v>218</v>
      </c>
      <c r="C577" s="30" t="s">
        <v>236</v>
      </c>
      <c r="D577" s="30">
        <v>2948</v>
      </c>
    </row>
    <row r="578" spans="1:4" ht="12.75">
      <c r="A578" s="148"/>
      <c r="B578" s="149" t="s">
        <v>222</v>
      </c>
      <c r="C578" s="30" t="s">
        <v>439</v>
      </c>
      <c r="D578" s="30">
        <v>5431</v>
      </c>
    </row>
    <row r="579" spans="1:4" ht="12.75">
      <c r="A579" s="148"/>
      <c r="B579" s="149" t="s">
        <v>219</v>
      </c>
      <c r="C579" s="30" t="s">
        <v>123</v>
      </c>
      <c r="D579" s="30">
        <v>12791</v>
      </c>
    </row>
    <row r="580" spans="1:4" ht="12.75">
      <c r="A580" s="148"/>
      <c r="B580" s="149" t="s">
        <v>575</v>
      </c>
      <c r="C580" s="30" t="s">
        <v>326</v>
      </c>
      <c r="D580" s="30">
        <v>29109</v>
      </c>
    </row>
    <row r="581" spans="1:4" ht="12.75">
      <c r="A581" s="148"/>
      <c r="B581" s="149" t="s">
        <v>459</v>
      </c>
      <c r="C581" s="313" t="s">
        <v>476</v>
      </c>
      <c r="D581" s="30">
        <v>713</v>
      </c>
    </row>
    <row r="582" spans="1:4" ht="24">
      <c r="A582" s="148"/>
      <c r="B582" s="149" t="s">
        <v>462</v>
      </c>
      <c r="C582" s="313" t="s">
        <v>477</v>
      </c>
      <c r="D582" s="30">
        <v>437</v>
      </c>
    </row>
    <row r="583" spans="1:4" ht="12.75">
      <c r="A583" s="148"/>
      <c r="B583" s="149" t="s">
        <v>478</v>
      </c>
      <c r="C583" s="313" t="s">
        <v>479</v>
      </c>
      <c r="D583" s="30">
        <v>1282</v>
      </c>
    </row>
    <row r="584" spans="1:4" ht="12.75">
      <c r="A584" s="148" t="s">
        <v>304</v>
      </c>
      <c r="B584" s="149"/>
      <c r="C584" s="150" t="s">
        <v>305</v>
      </c>
      <c r="D584" s="150">
        <f>D585</f>
        <v>198200</v>
      </c>
    </row>
    <row r="585" spans="1:4" ht="25.5" customHeight="1">
      <c r="A585" s="148"/>
      <c r="B585" s="149" t="s">
        <v>274</v>
      </c>
      <c r="C585" s="26" t="s">
        <v>721</v>
      </c>
      <c r="D585" s="30">
        <v>198200</v>
      </c>
    </row>
    <row r="586" spans="1:4" ht="12.75">
      <c r="A586" s="148" t="s">
        <v>306</v>
      </c>
      <c r="B586" s="149" t="s">
        <v>98</v>
      </c>
      <c r="C586" s="150" t="s">
        <v>104</v>
      </c>
      <c r="D586" s="150">
        <f>SUM(D587:D587)</f>
        <v>350000</v>
      </c>
    </row>
    <row r="587" spans="1:4" ht="23.25" customHeight="1" thickBot="1">
      <c r="A587" s="148"/>
      <c r="B587" s="149" t="s">
        <v>145</v>
      </c>
      <c r="C587" s="26" t="s">
        <v>23</v>
      </c>
      <c r="D587" s="199">
        <v>350000</v>
      </c>
    </row>
    <row r="588" spans="1:6" s="25" customFormat="1" ht="14.25" thickBot="1" thickTop="1">
      <c r="A588" s="183"/>
      <c r="B588" s="184"/>
      <c r="C588" s="185" t="s">
        <v>493</v>
      </c>
      <c r="D588" s="418">
        <f>SUM(D11+D34+D50+D56+D79+D89+D160+D163+D191+D207+D210+D218+D346+D369+D475+D483+D506+D543+D561)</f>
        <v>43783060</v>
      </c>
      <c r="E588" s="416"/>
      <c r="F588" s="416"/>
    </row>
    <row r="589" spans="1:4" ht="21.75" customHeight="1" thickTop="1">
      <c r="A589" s="200"/>
      <c r="B589" s="200"/>
      <c r="C589" s="201" t="s">
        <v>723</v>
      </c>
      <c r="D589" s="202">
        <f>SUM(D40,D81,D92:D95,D125:D128,D130,D171,D193:D198,D222:D225,D227,D249:D252,D264:D267,D285:D288,D306:D310,D321,D326:D329,D338:D341,D348,D355:D357,D374:D378,D396:D401,D425:D429,D448:D451,D466:D469,D486:D489,D547)</f>
        <v>16401584</v>
      </c>
    </row>
    <row r="590" spans="1:4" ht="12.75">
      <c r="A590" s="200"/>
      <c r="B590" s="200"/>
      <c r="C590" s="203" t="s">
        <v>355</v>
      </c>
      <c r="D590" s="203">
        <f>SUM(D18,D29,D33,D44,D54:D55,D72,D74,D77:D78,D88,D148,D180,D217,D244,D365,D368:D368,D512,D515:D516,D528,D539,D558,D587)</f>
        <v>2888531</v>
      </c>
    </row>
    <row r="591" spans="1:4" ht="12.75">
      <c r="A591" s="200"/>
      <c r="B591" s="200"/>
      <c r="C591" s="203" t="s">
        <v>807</v>
      </c>
      <c r="D591" s="204">
        <f>SUM(D27+D31+D52+D108+D165+D167+D169+D190+D220+D283+D353+D477+D505+D524+D545+D553+D557+D585)</f>
        <v>1496869</v>
      </c>
    </row>
    <row r="592" spans="1:4" ht="12.75">
      <c r="A592" s="133"/>
      <c r="B592" s="134"/>
      <c r="C592" s="205" t="s">
        <v>410</v>
      </c>
      <c r="D592" s="203">
        <f>SUM(D52+D190+D353+D477+D505+D524+D545+D585)</f>
        <v>347260</v>
      </c>
    </row>
    <row r="593" spans="1:4" ht="13.5" thickBot="1">
      <c r="A593" s="133"/>
      <c r="B593" s="134"/>
      <c r="C593" s="205" t="s">
        <v>429</v>
      </c>
      <c r="D593" s="203">
        <f>SUM(D209)</f>
        <v>336766</v>
      </c>
    </row>
    <row r="594" spans="1:4" ht="13.5" thickTop="1">
      <c r="A594" s="133"/>
      <c r="B594" s="134" t="s">
        <v>98</v>
      </c>
      <c r="C594" s="206" t="s">
        <v>419</v>
      </c>
      <c r="D594" s="207">
        <f>SUM(D595:D596)</f>
        <v>2346776</v>
      </c>
    </row>
    <row r="595" spans="1:4" ht="12.75">
      <c r="A595" s="133"/>
      <c r="B595" s="134" t="s">
        <v>411</v>
      </c>
      <c r="C595" s="208" t="s">
        <v>420</v>
      </c>
      <c r="D595" s="400">
        <v>1666376</v>
      </c>
    </row>
    <row r="596" spans="1:4" ht="13.5" thickBot="1">
      <c r="A596" s="133"/>
      <c r="B596" s="134" t="s">
        <v>411</v>
      </c>
      <c r="C596" s="288" t="s">
        <v>421</v>
      </c>
      <c r="D596" s="413">
        <v>680400</v>
      </c>
    </row>
    <row r="597" spans="1:4" ht="14.25" thickBot="1" thickTop="1">
      <c r="A597" s="133"/>
      <c r="B597" s="134"/>
      <c r="C597" s="209" t="s">
        <v>25</v>
      </c>
      <c r="D597" s="210">
        <f>SUM(D588+D594)</f>
        <v>46129836</v>
      </c>
    </row>
    <row r="598" spans="1:4" ht="13.5" thickTop="1">
      <c r="A598" s="2" t="s">
        <v>98</v>
      </c>
      <c r="B598" s="10"/>
      <c r="C598" s="6" t="s">
        <v>98</v>
      </c>
      <c r="D598" s="90" t="s">
        <v>98</v>
      </c>
    </row>
    <row r="599" ht="12.75">
      <c r="C599" t="s">
        <v>98</v>
      </c>
    </row>
    <row r="600" ht="12.75">
      <c r="C600" t="s">
        <v>98</v>
      </c>
    </row>
  </sheetData>
  <printOptions/>
  <pageMargins left="1.1811023622047245" right="0" top="0.35433070866141736" bottom="0.7480314960629921" header="0.15748031496062992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4">
      <selection activeCell="F20" sqref="F20"/>
    </sheetView>
  </sheetViews>
  <sheetFormatPr defaultColWidth="9.00390625" defaultRowHeight="12.75"/>
  <cols>
    <col min="1" max="1" width="4.625" style="0" customWidth="1"/>
    <col min="2" max="2" width="48.125" style="0" customWidth="1"/>
    <col min="3" max="3" width="5.625" style="0" customWidth="1"/>
    <col min="4" max="4" width="6.375" style="0" customWidth="1"/>
    <col min="5" max="5" width="7.875" style="0" customWidth="1"/>
    <col min="6" max="6" width="10.25390625" style="0" customWidth="1"/>
    <col min="8" max="8" width="10.125" style="0" customWidth="1"/>
    <col min="10" max="10" width="9.25390625" style="0" customWidth="1"/>
    <col min="11" max="11" width="7.875" style="0" customWidth="1"/>
    <col min="12" max="12" width="9.625" style="0" customWidth="1"/>
    <col min="13" max="13" width="7.75390625" style="0" customWidth="1"/>
    <col min="16" max="16" width="6.375" style="0" customWidth="1"/>
  </cols>
  <sheetData>
    <row r="1" spans="1:16" ht="12.75">
      <c r="A1" s="36"/>
      <c r="B1" s="36" t="s">
        <v>98</v>
      </c>
      <c r="C1" s="36"/>
      <c r="D1" s="36"/>
      <c r="E1" s="36"/>
      <c r="F1" s="36"/>
      <c r="G1" s="36"/>
      <c r="H1" s="36" t="s">
        <v>98</v>
      </c>
      <c r="I1" s="36"/>
      <c r="J1" s="36"/>
      <c r="K1" s="36"/>
      <c r="L1" s="36" t="s">
        <v>9</v>
      </c>
      <c r="M1" s="36"/>
      <c r="N1" s="36"/>
      <c r="O1" s="36"/>
      <c r="P1" s="36"/>
    </row>
    <row r="2" spans="1:16" ht="12.75">
      <c r="A2" s="36"/>
      <c r="B2" s="36" t="s">
        <v>98</v>
      </c>
      <c r="C2" s="36"/>
      <c r="D2" s="36"/>
      <c r="E2" s="36"/>
      <c r="F2" s="36"/>
      <c r="G2" s="36"/>
      <c r="H2" s="36" t="s">
        <v>98</v>
      </c>
      <c r="I2" s="36"/>
      <c r="J2" s="36"/>
      <c r="K2" s="36"/>
      <c r="L2" s="36" t="s">
        <v>724</v>
      </c>
      <c r="M2" s="36"/>
      <c r="N2" s="36"/>
      <c r="O2" s="36"/>
      <c r="P2" s="36"/>
    </row>
    <row r="3" spans="1:16" ht="12.75">
      <c r="A3" s="36"/>
      <c r="B3" s="37" t="s">
        <v>98</v>
      </c>
      <c r="C3" s="36"/>
      <c r="D3" s="36"/>
      <c r="E3" s="36"/>
      <c r="F3" s="36"/>
      <c r="G3" s="36"/>
      <c r="H3" s="36" t="s">
        <v>98</v>
      </c>
      <c r="I3" s="36"/>
      <c r="J3" s="36"/>
      <c r="K3" s="36"/>
      <c r="L3" s="37" t="s">
        <v>51</v>
      </c>
      <c r="M3" s="36"/>
      <c r="N3" s="36"/>
      <c r="O3" s="36"/>
      <c r="P3" s="36"/>
    </row>
    <row r="4" spans="1:16" ht="12.75">
      <c r="A4" s="36"/>
      <c r="B4" s="36" t="s">
        <v>98</v>
      </c>
      <c r="C4" s="36"/>
      <c r="D4" s="36"/>
      <c r="E4" s="37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3.5" thickBot="1">
      <c r="A5" s="38" t="s">
        <v>167</v>
      </c>
      <c r="B5" s="39"/>
      <c r="C5" s="39"/>
      <c r="D5" s="39"/>
      <c r="E5" s="39"/>
      <c r="F5" s="39"/>
      <c r="G5" s="39"/>
      <c r="H5" s="39" t="s">
        <v>556</v>
      </c>
      <c r="I5" s="39"/>
      <c r="J5" s="39"/>
      <c r="K5" s="39"/>
      <c r="L5" s="39"/>
      <c r="M5" s="39"/>
      <c r="N5" s="39"/>
      <c r="O5" s="39"/>
      <c r="P5" s="39"/>
    </row>
    <row r="6" spans="1:16" ht="14.25" thickBot="1" thickTop="1">
      <c r="A6" s="40" t="s">
        <v>98</v>
      </c>
      <c r="B6" s="41" t="s">
        <v>98</v>
      </c>
      <c r="C6" s="42" t="s">
        <v>98</v>
      </c>
      <c r="D6" s="41" t="s">
        <v>98</v>
      </c>
      <c r="E6" s="43"/>
      <c r="F6" s="43"/>
      <c r="G6" s="44"/>
      <c r="H6" s="46" t="s">
        <v>731</v>
      </c>
      <c r="I6" s="47"/>
      <c r="J6" s="48" t="s">
        <v>732</v>
      </c>
      <c r="K6" s="47"/>
      <c r="L6" s="48" t="s">
        <v>98</v>
      </c>
      <c r="M6" s="47"/>
      <c r="N6" s="562" t="s">
        <v>165</v>
      </c>
      <c r="O6" s="563"/>
      <c r="P6" s="40"/>
    </row>
    <row r="7" spans="1:16" ht="13.5" thickTop="1">
      <c r="A7" s="49"/>
      <c r="B7" s="49"/>
      <c r="C7" s="39"/>
      <c r="D7" s="49" t="s">
        <v>98</v>
      </c>
      <c r="E7" s="50" t="s">
        <v>733</v>
      </c>
      <c r="F7" s="50" t="s">
        <v>734</v>
      </c>
      <c r="G7" s="49" t="s">
        <v>735</v>
      </c>
      <c r="H7" s="52" t="s">
        <v>736</v>
      </c>
      <c r="I7" s="39" t="s">
        <v>737</v>
      </c>
      <c r="J7" s="40" t="s">
        <v>738</v>
      </c>
      <c r="K7" s="53" t="s">
        <v>738</v>
      </c>
      <c r="L7" s="40" t="s">
        <v>737</v>
      </c>
      <c r="M7" s="54" t="s">
        <v>739</v>
      </c>
      <c r="N7" s="41" t="s">
        <v>98</v>
      </c>
      <c r="O7" s="41" t="s">
        <v>98</v>
      </c>
      <c r="P7" s="50" t="s">
        <v>740</v>
      </c>
    </row>
    <row r="8" spans="1:16" ht="12.75">
      <c r="A8" s="51" t="s">
        <v>403</v>
      </c>
      <c r="B8" s="51" t="s">
        <v>741</v>
      </c>
      <c r="C8" s="55" t="s">
        <v>309</v>
      </c>
      <c r="D8" s="51" t="s">
        <v>742</v>
      </c>
      <c r="E8" s="50" t="s">
        <v>743</v>
      </c>
      <c r="F8" s="50" t="s">
        <v>744</v>
      </c>
      <c r="G8" s="53" t="s">
        <v>745</v>
      </c>
      <c r="H8" s="52" t="s">
        <v>746</v>
      </c>
      <c r="I8" s="39" t="s">
        <v>162</v>
      </c>
      <c r="J8" s="49" t="s">
        <v>747</v>
      </c>
      <c r="K8" s="53" t="s">
        <v>748</v>
      </c>
      <c r="L8" s="49" t="s">
        <v>749</v>
      </c>
      <c r="M8" s="56" t="s">
        <v>750</v>
      </c>
      <c r="N8" s="420">
        <v>2008</v>
      </c>
      <c r="O8" s="421">
        <v>2009</v>
      </c>
      <c r="P8" s="50" t="s">
        <v>751</v>
      </c>
    </row>
    <row r="9" spans="1:16" ht="12.75">
      <c r="A9" s="49"/>
      <c r="B9" s="49"/>
      <c r="C9" s="39"/>
      <c r="D9" s="49"/>
      <c r="E9" s="50" t="s">
        <v>744</v>
      </c>
      <c r="F9" s="50" t="s">
        <v>752</v>
      </c>
      <c r="G9" s="53" t="s">
        <v>161</v>
      </c>
      <c r="H9" s="57" t="s">
        <v>775</v>
      </c>
      <c r="I9" s="39" t="s">
        <v>163</v>
      </c>
      <c r="J9" s="49" t="s">
        <v>754</v>
      </c>
      <c r="K9" s="53" t="s">
        <v>66</v>
      </c>
      <c r="L9" s="49" t="s">
        <v>747</v>
      </c>
      <c r="M9" s="56" t="s">
        <v>755</v>
      </c>
      <c r="N9" s="51" t="s">
        <v>98</v>
      </c>
      <c r="O9" s="51" t="s">
        <v>98</v>
      </c>
      <c r="P9" s="50" t="s">
        <v>166</v>
      </c>
    </row>
    <row r="10" spans="1:16" ht="12.75">
      <c r="A10" s="49"/>
      <c r="B10" s="49"/>
      <c r="C10" s="39"/>
      <c r="D10" s="49"/>
      <c r="E10" s="53"/>
      <c r="F10" s="53"/>
      <c r="G10" s="53" t="s">
        <v>757</v>
      </c>
      <c r="H10" s="52" t="s">
        <v>752</v>
      </c>
      <c r="I10" s="39" t="s">
        <v>753</v>
      </c>
      <c r="J10" s="49" t="s">
        <v>164</v>
      </c>
      <c r="K10" s="53" t="s">
        <v>98</v>
      </c>
      <c r="L10" s="49" t="s">
        <v>758</v>
      </c>
      <c r="M10" s="56" t="s">
        <v>98</v>
      </c>
      <c r="N10" s="49" t="s">
        <v>98</v>
      </c>
      <c r="O10" s="51" t="s">
        <v>98</v>
      </c>
      <c r="P10" s="53"/>
    </row>
    <row r="11" spans="1:16" ht="13.5" thickBot="1">
      <c r="A11" s="49"/>
      <c r="B11" s="49"/>
      <c r="C11" s="39"/>
      <c r="D11" s="49"/>
      <c r="E11" s="53"/>
      <c r="F11" s="53"/>
      <c r="G11" s="53"/>
      <c r="H11" s="52" t="s">
        <v>10</v>
      </c>
      <c r="I11" s="39"/>
      <c r="J11" s="49"/>
      <c r="K11" s="53"/>
      <c r="L11" s="49" t="s">
        <v>759</v>
      </c>
      <c r="M11" s="56" t="s">
        <v>98</v>
      </c>
      <c r="N11" s="419" t="s">
        <v>98</v>
      </c>
      <c r="O11" s="419" t="s">
        <v>98</v>
      </c>
      <c r="P11" s="53"/>
    </row>
    <row r="12" spans="1:16" ht="14.25" thickBot="1" thickTop="1">
      <c r="A12" s="58">
        <v>1</v>
      </c>
      <c r="B12" s="59">
        <v>2</v>
      </c>
      <c r="C12" s="48">
        <v>3</v>
      </c>
      <c r="D12" s="59">
        <v>4</v>
      </c>
      <c r="E12" s="45">
        <v>5</v>
      </c>
      <c r="F12" s="45">
        <v>6</v>
      </c>
      <c r="G12" s="45">
        <v>7</v>
      </c>
      <c r="H12" s="60">
        <v>8</v>
      </c>
      <c r="I12" s="48">
        <v>9</v>
      </c>
      <c r="J12" s="59">
        <v>10</v>
      </c>
      <c r="K12" s="45">
        <v>11</v>
      </c>
      <c r="L12" s="59">
        <v>12</v>
      </c>
      <c r="M12" s="61">
        <v>13</v>
      </c>
      <c r="N12" s="59">
        <v>14</v>
      </c>
      <c r="O12" s="45">
        <v>15</v>
      </c>
      <c r="P12" s="45">
        <v>16</v>
      </c>
    </row>
    <row r="13" spans="1:16" ht="23.25" thickTop="1">
      <c r="A13" s="62">
        <v>1</v>
      </c>
      <c r="B13" s="63" t="s">
        <v>8</v>
      </c>
      <c r="C13" s="64" t="s">
        <v>133</v>
      </c>
      <c r="D13" s="65" t="s">
        <v>143</v>
      </c>
      <c r="E13" s="66" t="s">
        <v>26</v>
      </c>
      <c r="F13" s="67">
        <v>104000</v>
      </c>
      <c r="G13" s="67">
        <v>74000</v>
      </c>
      <c r="H13" s="68">
        <f aca="true" t="shared" si="0" ref="H13:H50">SUM(I13:M13)</f>
        <v>30000</v>
      </c>
      <c r="I13" s="69">
        <v>30000</v>
      </c>
      <c r="J13" s="70"/>
      <c r="K13" s="71"/>
      <c r="L13" s="70"/>
      <c r="M13" s="72"/>
      <c r="N13" s="73"/>
      <c r="O13" s="71"/>
      <c r="P13" s="71" t="s">
        <v>760</v>
      </c>
    </row>
    <row r="14" spans="1:16" ht="12.75">
      <c r="A14" s="62">
        <v>2</v>
      </c>
      <c r="B14" s="74" t="s">
        <v>59</v>
      </c>
      <c r="C14" s="64" t="s">
        <v>133</v>
      </c>
      <c r="D14" s="65" t="s">
        <v>143</v>
      </c>
      <c r="E14" s="66" t="s">
        <v>168</v>
      </c>
      <c r="F14" s="67">
        <v>2137000</v>
      </c>
      <c r="G14" s="67"/>
      <c r="H14" s="68">
        <f t="shared" si="0"/>
        <v>65000</v>
      </c>
      <c r="I14" s="69">
        <v>65000</v>
      </c>
      <c r="J14" s="70"/>
      <c r="K14" s="71"/>
      <c r="L14" s="70"/>
      <c r="M14" s="72"/>
      <c r="N14" s="73"/>
      <c r="O14" s="71"/>
      <c r="P14" s="71" t="s">
        <v>760</v>
      </c>
    </row>
    <row r="15" spans="1:16" ht="12.75">
      <c r="A15" s="62">
        <v>3</v>
      </c>
      <c r="B15" s="74" t="s">
        <v>60</v>
      </c>
      <c r="C15" s="64" t="s">
        <v>133</v>
      </c>
      <c r="D15" s="65" t="s">
        <v>143</v>
      </c>
      <c r="E15" s="66" t="s">
        <v>168</v>
      </c>
      <c r="F15" s="67">
        <v>1190900</v>
      </c>
      <c r="G15" s="67"/>
      <c r="H15" s="68">
        <f>SUM(I15:M15)</f>
        <v>65000</v>
      </c>
      <c r="I15" s="69">
        <v>65000</v>
      </c>
      <c r="J15" s="70"/>
      <c r="K15" s="71"/>
      <c r="L15" s="70"/>
      <c r="M15" s="72"/>
      <c r="N15" s="73"/>
      <c r="O15" s="71"/>
      <c r="P15" s="71" t="s">
        <v>760</v>
      </c>
    </row>
    <row r="16" spans="1:16" ht="12.75" customHeight="1">
      <c r="A16" s="62">
        <v>4</v>
      </c>
      <c r="B16" s="63" t="s">
        <v>61</v>
      </c>
      <c r="C16" s="64" t="s">
        <v>133</v>
      </c>
      <c r="D16" s="65" t="s">
        <v>143</v>
      </c>
      <c r="E16" s="66" t="s">
        <v>89</v>
      </c>
      <c r="F16" s="67">
        <v>20000</v>
      </c>
      <c r="G16" s="67"/>
      <c r="H16" s="68">
        <f t="shared" si="0"/>
        <v>20000</v>
      </c>
      <c r="I16" s="69">
        <v>20000</v>
      </c>
      <c r="J16" s="70"/>
      <c r="K16" s="71"/>
      <c r="L16" s="70"/>
      <c r="M16" s="72">
        <v>0</v>
      </c>
      <c r="N16" s="73"/>
      <c r="O16" s="71">
        <v>0</v>
      </c>
      <c r="P16" s="71" t="s">
        <v>760</v>
      </c>
    </row>
    <row r="17" spans="1:16" ht="33.75">
      <c r="A17" s="62">
        <v>5</v>
      </c>
      <c r="B17" s="63" t="s">
        <v>65</v>
      </c>
      <c r="C17" s="64" t="s">
        <v>133</v>
      </c>
      <c r="D17" s="65" t="s">
        <v>143</v>
      </c>
      <c r="E17" s="66" t="s">
        <v>89</v>
      </c>
      <c r="F17" s="67">
        <v>5527552</v>
      </c>
      <c r="G17" s="67">
        <v>93997</v>
      </c>
      <c r="H17" s="68">
        <f t="shared" si="0"/>
        <v>10000</v>
      </c>
      <c r="I17" s="69">
        <v>10000</v>
      </c>
      <c r="J17" s="70"/>
      <c r="K17" s="71"/>
      <c r="L17" s="70"/>
      <c r="M17" s="72">
        <v>0</v>
      </c>
      <c r="N17" s="73">
        <v>0</v>
      </c>
      <c r="O17" s="71" t="s">
        <v>98</v>
      </c>
      <c r="P17" s="71" t="s">
        <v>760</v>
      </c>
    </row>
    <row r="18" spans="1:16" ht="12.75">
      <c r="A18" s="62">
        <v>6</v>
      </c>
      <c r="B18" s="75" t="s">
        <v>49</v>
      </c>
      <c r="C18" s="64" t="s">
        <v>133</v>
      </c>
      <c r="D18" s="65" t="s">
        <v>48</v>
      </c>
      <c r="E18" s="66" t="s">
        <v>89</v>
      </c>
      <c r="F18" s="67">
        <v>9000</v>
      </c>
      <c r="G18" s="67"/>
      <c r="H18" s="68">
        <f t="shared" si="0"/>
        <v>9000</v>
      </c>
      <c r="I18" s="69">
        <v>9000</v>
      </c>
      <c r="J18" s="70"/>
      <c r="K18" s="71"/>
      <c r="L18" s="70"/>
      <c r="M18" s="72"/>
      <c r="N18" s="73"/>
      <c r="O18" s="71"/>
      <c r="P18" s="71"/>
    </row>
    <row r="19" spans="1:16" ht="12.75">
      <c r="A19" s="62">
        <v>7</v>
      </c>
      <c r="B19" s="63" t="s">
        <v>62</v>
      </c>
      <c r="C19" s="64" t="s">
        <v>133</v>
      </c>
      <c r="D19" s="65" t="s">
        <v>146</v>
      </c>
      <c r="E19" s="66" t="s">
        <v>89</v>
      </c>
      <c r="F19" s="67">
        <v>50000</v>
      </c>
      <c r="G19" s="67"/>
      <c r="H19" s="68">
        <f t="shared" si="0"/>
        <v>50000</v>
      </c>
      <c r="I19" s="69">
        <v>50000</v>
      </c>
      <c r="J19" s="70"/>
      <c r="K19" s="71"/>
      <c r="L19" s="70"/>
      <c r="M19" s="72"/>
      <c r="N19" s="73"/>
      <c r="O19" s="71"/>
      <c r="P19" s="71" t="s">
        <v>760</v>
      </c>
    </row>
    <row r="20" spans="1:16" ht="12.75">
      <c r="A20" s="62">
        <v>8</v>
      </c>
      <c r="B20" s="75" t="s">
        <v>57</v>
      </c>
      <c r="C20" s="64" t="s">
        <v>149</v>
      </c>
      <c r="D20" s="65" t="s">
        <v>152</v>
      </c>
      <c r="E20" s="66" t="s">
        <v>89</v>
      </c>
      <c r="F20" s="67">
        <v>100000</v>
      </c>
      <c r="G20" s="67" t="s">
        <v>98</v>
      </c>
      <c r="H20" s="68">
        <f>SUM(I20:M20)</f>
        <v>100000</v>
      </c>
      <c r="I20" s="69">
        <v>100000</v>
      </c>
      <c r="J20" s="70"/>
      <c r="K20" s="71">
        <v>0</v>
      </c>
      <c r="L20" s="70"/>
      <c r="M20" s="72"/>
      <c r="N20" s="70" t="s">
        <v>98</v>
      </c>
      <c r="O20" s="71"/>
      <c r="P20" s="71" t="s">
        <v>760</v>
      </c>
    </row>
    <row r="21" spans="1:16" ht="12.75">
      <c r="A21" s="62">
        <v>9</v>
      </c>
      <c r="B21" s="75" t="s">
        <v>762</v>
      </c>
      <c r="C21" s="64" t="s">
        <v>149</v>
      </c>
      <c r="D21" s="65" t="s">
        <v>152</v>
      </c>
      <c r="E21" s="66" t="s">
        <v>764</v>
      </c>
      <c r="F21" s="67">
        <v>59750</v>
      </c>
      <c r="G21" s="67">
        <v>4100</v>
      </c>
      <c r="H21" s="68">
        <f>SUM(I21:M21)</f>
        <v>55650</v>
      </c>
      <c r="I21" s="69">
        <v>55650</v>
      </c>
      <c r="J21" s="70"/>
      <c r="K21" s="71">
        <v>0</v>
      </c>
      <c r="L21" s="70"/>
      <c r="M21" s="72"/>
      <c r="N21" s="70" t="s">
        <v>98</v>
      </c>
      <c r="O21" s="71"/>
      <c r="P21" s="71" t="s">
        <v>760</v>
      </c>
    </row>
    <row r="22" spans="1:16" ht="12.75">
      <c r="A22" s="62">
        <v>10</v>
      </c>
      <c r="B22" s="75" t="s">
        <v>18</v>
      </c>
      <c r="C22" s="64" t="s">
        <v>149</v>
      </c>
      <c r="D22" s="65" t="s">
        <v>152</v>
      </c>
      <c r="E22" s="66" t="s">
        <v>89</v>
      </c>
      <c r="F22" s="67">
        <v>40000</v>
      </c>
      <c r="G22" s="67"/>
      <c r="H22" s="68">
        <f>SUM(I22:M22)</f>
        <v>40000</v>
      </c>
      <c r="I22" s="69">
        <v>40000</v>
      </c>
      <c r="J22" s="70"/>
      <c r="K22" s="71"/>
      <c r="L22" s="70"/>
      <c r="M22" s="72"/>
      <c r="N22" s="70"/>
      <c r="O22" s="71"/>
      <c r="P22" s="71" t="s">
        <v>760</v>
      </c>
    </row>
    <row r="23" spans="1:16" ht="12.75">
      <c r="A23" s="62">
        <v>11</v>
      </c>
      <c r="B23" s="75" t="s">
        <v>41</v>
      </c>
      <c r="C23" s="64" t="s">
        <v>149</v>
      </c>
      <c r="D23" s="65" t="s">
        <v>152</v>
      </c>
      <c r="E23" s="66" t="s">
        <v>168</v>
      </c>
      <c r="F23" s="67">
        <v>747724</v>
      </c>
      <c r="G23" s="67">
        <v>20000</v>
      </c>
      <c r="H23" s="68">
        <f>SUM(I23:M23)</f>
        <v>500</v>
      </c>
      <c r="I23" s="69">
        <v>500</v>
      </c>
      <c r="J23" s="70"/>
      <c r="K23" s="71"/>
      <c r="L23" s="70"/>
      <c r="M23" s="72"/>
      <c r="N23" s="70"/>
      <c r="O23" s="71"/>
      <c r="P23" s="71" t="s">
        <v>760</v>
      </c>
    </row>
    <row r="24" spans="1:16" ht="12.75">
      <c r="A24" s="62">
        <v>12</v>
      </c>
      <c r="B24" s="75" t="s">
        <v>763</v>
      </c>
      <c r="C24" s="64" t="s">
        <v>149</v>
      </c>
      <c r="D24" s="65" t="s">
        <v>152</v>
      </c>
      <c r="E24" s="66" t="s">
        <v>89</v>
      </c>
      <c r="F24" s="67">
        <v>20000</v>
      </c>
      <c r="G24" s="67"/>
      <c r="H24" s="68">
        <f t="shared" si="0"/>
        <v>20000</v>
      </c>
      <c r="I24" s="69">
        <v>20000</v>
      </c>
      <c r="J24" s="70"/>
      <c r="K24" s="71">
        <v>0</v>
      </c>
      <c r="L24" s="70"/>
      <c r="M24" s="72"/>
      <c r="N24" s="70" t="s">
        <v>98</v>
      </c>
      <c r="O24" s="71"/>
      <c r="P24" s="71" t="s">
        <v>760</v>
      </c>
    </row>
    <row r="25" spans="1:16" ht="22.5">
      <c r="A25" s="62">
        <v>13</v>
      </c>
      <c r="B25" s="76" t="s">
        <v>43</v>
      </c>
      <c r="C25" s="64" t="s">
        <v>381</v>
      </c>
      <c r="D25" s="65" t="s">
        <v>383</v>
      </c>
      <c r="E25" s="66" t="s">
        <v>89</v>
      </c>
      <c r="F25" s="67">
        <v>15000</v>
      </c>
      <c r="G25" s="67"/>
      <c r="H25" s="68">
        <f t="shared" si="0"/>
        <v>15000</v>
      </c>
      <c r="I25" s="69">
        <v>15000</v>
      </c>
      <c r="J25" s="70"/>
      <c r="K25" s="71"/>
      <c r="L25" s="70"/>
      <c r="M25" s="72"/>
      <c r="N25" s="70"/>
      <c r="O25" s="71"/>
      <c r="P25" s="71" t="s">
        <v>760</v>
      </c>
    </row>
    <row r="26" spans="1:16" ht="12.75">
      <c r="A26" s="62">
        <v>14</v>
      </c>
      <c r="B26" s="75" t="s">
        <v>44</v>
      </c>
      <c r="C26" s="64" t="s">
        <v>381</v>
      </c>
      <c r="D26" s="65" t="s">
        <v>383</v>
      </c>
      <c r="E26" s="66" t="s">
        <v>89</v>
      </c>
      <c r="F26" s="67">
        <v>5000</v>
      </c>
      <c r="G26" s="67"/>
      <c r="H26" s="68">
        <f t="shared" si="0"/>
        <v>5000</v>
      </c>
      <c r="I26" s="69">
        <v>5000</v>
      </c>
      <c r="J26" s="70"/>
      <c r="K26" s="71"/>
      <c r="L26" s="70"/>
      <c r="M26" s="72"/>
      <c r="N26" s="70"/>
      <c r="O26" s="71"/>
      <c r="P26" s="71" t="s">
        <v>760</v>
      </c>
    </row>
    <row r="27" spans="1:16" ht="12.75">
      <c r="A27" s="62">
        <v>15</v>
      </c>
      <c r="B27" s="75" t="s">
        <v>866</v>
      </c>
      <c r="C27" s="64" t="s">
        <v>154</v>
      </c>
      <c r="D27" s="65" t="s">
        <v>864</v>
      </c>
      <c r="E27" s="66" t="s">
        <v>767</v>
      </c>
      <c r="F27" s="67">
        <v>34500</v>
      </c>
      <c r="G27" s="67">
        <v>24500</v>
      </c>
      <c r="H27" s="68">
        <f t="shared" si="0"/>
        <v>10000</v>
      </c>
      <c r="I27" s="69">
        <v>10000</v>
      </c>
      <c r="J27" s="70"/>
      <c r="K27" s="71"/>
      <c r="L27" s="70"/>
      <c r="M27" s="72"/>
      <c r="N27" s="70"/>
      <c r="O27" s="71"/>
      <c r="P27" s="71" t="s">
        <v>760</v>
      </c>
    </row>
    <row r="28" spans="1:16" ht="12.75">
      <c r="A28" s="62">
        <v>16</v>
      </c>
      <c r="B28" s="76" t="s">
        <v>63</v>
      </c>
      <c r="C28" s="64" t="s">
        <v>154</v>
      </c>
      <c r="D28" s="65" t="s">
        <v>156</v>
      </c>
      <c r="E28" s="66" t="s">
        <v>168</v>
      </c>
      <c r="F28" s="67">
        <v>1771466</v>
      </c>
      <c r="G28" s="67"/>
      <c r="H28" s="68">
        <f t="shared" si="0"/>
        <v>1000</v>
      </c>
      <c r="I28" s="69">
        <v>1000</v>
      </c>
      <c r="J28" s="70"/>
      <c r="K28" s="71"/>
      <c r="L28" s="70" t="s">
        <v>98</v>
      </c>
      <c r="M28" s="72"/>
      <c r="N28" s="70"/>
      <c r="O28" s="71"/>
      <c r="P28" s="71" t="s">
        <v>760</v>
      </c>
    </row>
    <row r="29" spans="1:16" ht="22.5">
      <c r="A29" s="62">
        <v>17</v>
      </c>
      <c r="B29" s="76" t="s">
        <v>4</v>
      </c>
      <c r="C29" s="64" t="s">
        <v>154</v>
      </c>
      <c r="D29" s="65" t="s">
        <v>156</v>
      </c>
      <c r="E29" s="66" t="s">
        <v>764</v>
      </c>
      <c r="F29" s="67">
        <v>205216</v>
      </c>
      <c r="G29" s="67">
        <v>7000</v>
      </c>
      <c r="H29" s="68">
        <f t="shared" si="0"/>
        <v>198216</v>
      </c>
      <c r="I29" s="69">
        <v>198216</v>
      </c>
      <c r="J29" s="70"/>
      <c r="K29" s="71"/>
      <c r="L29" s="70"/>
      <c r="M29" s="72"/>
      <c r="N29" s="70"/>
      <c r="O29" s="71"/>
      <c r="P29" s="71" t="s">
        <v>760</v>
      </c>
    </row>
    <row r="30" spans="1:16" ht="12.75">
      <c r="A30" s="62">
        <v>18</v>
      </c>
      <c r="B30" s="76" t="s">
        <v>39</v>
      </c>
      <c r="C30" s="64" t="s">
        <v>158</v>
      </c>
      <c r="D30" s="65" t="s">
        <v>667</v>
      </c>
      <c r="E30" s="66" t="s">
        <v>89</v>
      </c>
      <c r="F30" s="67">
        <v>80900</v>
      </c>
      <c r="G30" s="67"/>
      <c r="H30" s="68">
        <f t="shared" si="0"/>
        <v>40450</v>
      </c>
      <c r="I30" s="69">
        <v>40450</v>
      </c>
      <c r="J30" s="70"/>
      <c r="K30" s="71"/>
      <c r="L30" s="70"/>
      <c r="M30" s="72"/>
      <c r="N30" s="70"/>
      <c r="O30" s="71"/>
      <c r="P30" s="71" t="s">
        <v>760</v>
      </c>
    </row>
    <row r="31" spans="1:16" ht="12.75">
      <c r="A31" s="62">
        <v>19</v>
      </c>
      <c r="B31" s="75" t="s">
        <v>169</v>
      </c>
      <c r="C31" s="64" t="s">
        <v>207</v>
      </c>
      <c r="D31" s="65" t="s">
        <v>226</v>
      </c>
      <c r="E31" s="66" t="s">
        <v>89</v>
      </c>
      <c r="F31" s="67">
        <v>25000</v>
      </c>
      <c r="G31" s="67"/>
      <c r="H31" s="68">
        <f t="shared" si="0"/>
        <v>25000</v>
      </c>
      <c r="I31" s="69">
        <v>25000</v>
      </c>
      <c r="J31" s="70"/>
      <c r="K31" s="71"/>
      <c r="L31" s="70"/>
      <c r="M31" s="72"/>
      <c r="N31" s="70"/>
      <c r="O31" s="71"/>
      <c r="P31" s="71" t="s">
        <v>760</v>
      </c>
    </row>
    <row r="32" spans="1:16" ht="12.75">
      <c r="A32" s="62">
        <v>20</v>
      </c>
      <c r="B32" s="75" t="s">
        <v>170</v>
      </c>
      <c r="C32" s="64" t="s">
        <v>207</v>
      </c>
      <c r="D32" s="65" t="s">
        <v>226</v>
      </c>
      <c r="E32" s="66" t="s">
        <v>89</v>
      </c>
      <c r="F32" s="67">
        <v>30000</v>
      </c>
      <c r="G32" s="67"/>
      <c r="H32" s="68">
        <f t="shared" si="0"/>
        <v>30000</v>
      </c>
      <c r="I32" s="69">
        <v>30000</v>
      </c>
      <c r="J32" s="70"/>
      <c r="K32" s="71"/>
      <c r="L32" s="70"/>
      <c r="M32" s="72"/>
      <c r="N32" s="70"/>
      <c r="O32" s="71"/>
      <c r="P32" s="71" t="s">
        <v>760</v>
      </c>
    </row>
    <row r="33" spans="1:16" ht="12.75">
      <c r="A33" s="62">
        <v>21</v>
      </c>
      <c r="B33" s="75" t="s">
        <v>765</v>
      </c>
      <c r="C33" s="64" t="s">
        <v>207</v>
      </c>
      <c r="D33" s="65" t="s">
        <v>226</v>
      </c>
      <c r="E33" s="66" t="s">
        <v>764</v>
      </c>
      <c r="F33" s="67">
        <v>75000</v>
      </c>
      <c r="G33" s="67"/>
      <c r="H33" s="68">
        <f t="shared" si="0"/>
        <v>75000</v>
      </c>
      <c r="I33" s="69">
        <v>75000</v>
      </c>
      <c r="J33" s="70"/>
      <c r="K33" s="71"/>
      <c r="L33" s="70"/>
      <c r="M33" s="72" t="s">
        <v>98</v>
      </c>
      <c r="N33" s="70"/>
      <c r="O33" s="71"/>
      <c r="P33" s="71" t="s">
        <v>11</v>
      </c>
    </row>
    <row r="34" spans="1:16" ht="12.75">
      <c r="A34" s="62">
        <v>22</v>
      </c>
      <c r="B34" s="75" t="s">
        <v>40</v>
      </c>
      <c r="C34" s="64" t="s">
        <v>207</v>
      </c>
      <c r="D34" s="65" t="s">
        <v>226</v>
      </c>
      <c r="E34" s="66" t="s">
        <v>89</v>
      </c>
      <c r="F34" s="67">
        <v>46000</v>
      </c>
      <c r="G34" s="67"/>
      <c r="H34" s="68">
        <f t="shared" si="0"/>
        <v>46000</v>
      </c>
      <c r="I34" s="69">
        <v>46000</v>
      </c>
      <c r="J34" s="70"/>
      <c r="K34" s="71"/>
      <c r="L34" s="70"/>
      <c r="M34" s="72"/>
      <c r="N34" s="70"/>
      <c r="O34" s="71"/>
      <c r="P34" s="71" t="s">
        <v>760</v>
      </c>
    </row>
    <row r="35" spans="1:16" ht="12.75">
      <c r="A35" s="62">
        <v>23</v>
      </c>
      <c r="B35" s="75" t="s">
        <v>64</v>
      </c>
      <c r="C35" s="64" t="s">
        <v>233</v>
      </c>
      <c r="D35" s="65" t="s">
        <v>235</v>
      </c>
      <c r="E35" s="66" t="s">
        <v>173</v>
      </c>
      <c r="F35" s="67">
        <v>581700</v>
      </c>
      <c r="G35" s="67"/>
      <c r="H35" s="68">
        <f t="shared" si="0"/>
        <v>25000</v>
      </c>
      <c r="I35" s="69">
        <v>25000</v>
      </c>
      <c r="J35" s="70" t="s">
        <v>98</v>
      </c>
      <c r="K35" s="71">
        <v>0</v>
      </c>
      <c r="L35" s="70"/>
      <c r="M35" s="72">
        <v>0</v>
      </c>
      <c r="N35" s="70"/>
      <c r="O35" s="71"/>
      <c r="P35" s="71" t="s">
        <v>760</v>
      </c>
    </row>
    <row r="36" spans="1:16" ht="12.75">
      <c r="A36" s="62">
        <v>24</v>
      </c>
      <c r="B36" s="75" t="s">
        <v>171</v>
      </c>
      <c r="C36" s="64" t="s">
        <v>233</v>
      </c>
      <c r="D36" s="65" t="s">
        <v>235</v>
      </c>
      <c r="E36" s="66" t="s">
        <v>89</v>
      </c>
      <c r="F36" s="67">
        <v>60000</v>
      </c>
      <c r="G36" s="67"/>
      <c r="H36" s="68">
        <f t="shared" si="0"/>
        <v>60000</v>
      </c>
      <c r="I36" s="69">
        <v>60000</v>
      </c>
      <c r="J36" s="70" t="s">
        <v>98</v>
      </c>
      <c r="K36" s="71"/>
      <c r="L36" s="70"/>
      <c r="M36" s="72"/>
      <c r="N36" s="70"/>
      <c r="O36" s="71"/>
      <c r="P36" s="71" t="s">
        <v>760</v>
      </c>
    </row>
    <row r="37" spans="1:16" ht="22.5">
      <c r="A37" s="62">
        <v>25</v>
      </c>
      <c r="B37" s="76" t="s">
        <v>172</v>
      </c>
      <c r="C37" s="64" t="s">
        <v>247</v>
      </c>
      <c r="D37" s="65" t="s">
        <v>248</v>
      </c>
      <c r="E37" s="66" t="s">
        <v>173</v>
      </c>
      <c r="F37" s="67">
        <v>637000</v>
      </c>
      <c r="G37" s="67"/>
      <c r="H37" s="73">
        <f t="shared" si="0"/>
        <v>263000</v>
      </c>
      <c r="I37" s="69">
        <v>143000</v>
      </c>
      <c r="J37" s="70">
        <v>0</v>
      </c>
      <c r="K37" s="71">
        <v>120000</v>
      </c>
      <c r="L37" s="70" t="s">
        <v>98</v>
      </c>
      <c r="M37" s="72" t="s">
        <v>98</v>
      </c>
      <c r="N37" s="70"/>
      <c r="O37" s="71"/>
      <c r="P37" s="71" t="s">
        <v>760</v>
      </c>
    </row>
    <row r="38" spans="1:16" ht="12.75">
      <c r="A38" s="62">
        <v>26</v>
      </c>
      <c r="B38" s="75" t="s">
        <v>174</v>
      </c>
      <c r="C38" s="64" t="s">
        <v>247</v>
      </c>
      <c r="D38" s="65" t="s">
        <v>248</v>
      </c>
      <c r="E38" s="66" t="s">
        <v>89</v>
      </c>
      <c r="F38" s="67">
        <v>90000</v>
      </c>
      <c r="G38" s="67"/>
      <c r="H38" s="73">
        <f t="shared" si="0"/>
        <v>27000</v>
      </c>
      <c r="I38" s="69">
        <v>27000</v>
      </c>
      <c r="J38" s="70"/>
      <c r="K38" s="71"/>
      <c r="L38" s="70"/>
      <c r="M38" s="72"/>
      <c r="N38" s="70"/>
      <c r="O38" s="71"/>
      <c r="P38" s="71" t="s">
        <v>760</v>
      </c>
    </row>
    <row r="39" spans="1:16" ht="12.75">
      <c r="A39" s="62">
        <v>27</v>
      </c>
      <c r="B39" s="75" t="s">
        <v>766</v>
      </c>
      <c r="C39" s="77">
        <v>851</v>
      </c>
      <c r="D39" s="77">
        <v>85195</v>
      </c>
      <c r="E39" s="77" t="s">
        <v>767</v>
      </c>
      <c r="F39" s="78">
        <v>956475</v>
      </c>
      <c r="G39" s="78">
        <v>318892</v>
      </c>
      <c r="H39" s="79">
        <f>SUM(I39:M39)</f>
        <v>446308</v>
      </c>
      <c r="I39" s="78">
        <v>446308</v>
      </c>
      <c r="J39" s="75"/>
      <c r="K39" s="78"/>
      <c r="L39" s="78"/>
      <c r="M39" s="78" t="s">
        <v>98</v>
      </c>
      <c r="N39" s="78">
        <v>191275</v>
      </c>
      <c r="O39" s="78">
        <v>0</v>
      </c>
      <c r="P39" s="78" t="s">
        <v>761</v>
      </c>
    </row>
    <row r="40" spans="1:16" ht="12.75">
      <c r="A40" s="62">
        <v>28</v>
      </c>
      <c r="B40" s="75" t="s">
        <v>6</v>
      </c>
      <c r="C40" s="546">
        <v>851</v>
      </c>
      <c r="D40" s="77">
        <v>85154</v>
      </c>
      <c r="E40" s="547">
        <v>2007</v>
      </c>
      <c r="F40" s="548">
        <v>35000</v>
      </c>
      <c r="G40" s="548"/>
      <c r="H40" s="549">
        <f>SUM(I40:M40)</f>
        <v>35000</v>
      </c>
      <c r="I40" s="550">
        <v>35000</v>
      </c>
      <c r="J40" s="75"/>
      <c r="K40" s="548"/>
      <c r="L40" s="78"/>
      <c r="M40" s="551"/>
      <c r="N40" s="78"/>
      <c r="O40" s="548"/>
      <c r="P40" s="548" t="s">
        <v>760</v>
      </c>
    </row>
    <row r="41" spans="1:17" ht="22.5">
      <c r="A41" s="62">
        <v>29</v>
      </c>
      <c r="B41" s="76" t="s">
        <v>7</v>
      </c>
      <c r="C41" s="64" t="s">
        <v>284</v>
      </c>
      <c r="D41" s="65" t="s">
        <v>287</v>
      </c>
      <c r="E41" s="66" t="s">
        <v>89</v>
      </c>
      <c r="F41" s="67">
        <v>576700</v>
      </c>
      <c r="G41" s="67"/>
      <c r="H41" s="68">
        <f t="shared" si="0"/>
        <v>20000</v>
      </c>
      <c r="I41" s="69">
        <v>20000</v>
      </c>
      <c r="J41" s="70"/>
      <c r="K41" s="71" t="s">
        <v>98</v>
      </c>
      <c r="L41" s="70"/>
      <c r="M41" s="72" t="s">
        <v>98</v>
      </c>
      <c r="N41" s="70"/>
      <c r="O41" s="71"/>
      <c r="P41" s="71" t="s">
        <v>760</v>
      </c>
      <c r="Q41" t="s">
        <v>98</v>
      </c>
    </row>
    <row r="42" spans="1:16" ht="12.75">
      <c r="A42" s="62">
        <v>30</v>
      </c>
      <c r="B42" s="75" t="s">
        <v>768</v>
      </c>
      <c r="C42" s="64" t="s">
        <v>284</v>
      </c>
      <c r="D42" s="65" t="s">
        <v>289</v>
      </c>
      <c r="E42" s="66" t="s">
        <v>89</v>
      </c>
      <c r="F42" s="67">
        <v>30000</v>
      </c>
      <c r="G42" s="67"/>
      <c r="H42" s="68">
        <f t="shared" si="0"/>
        <v>30000</v>
      </c>
      <c r="I42" s="69"/>
      <c r="J42" s="70"/>
      <c r="K42" s="71">
        <v>30000</v>
      </c>
      <c r="L42" s="70"/>
      <c r="M42" s="72"/>
      <c r="N42" s="70"/>
      <c r="O42" s="71"/>
      <c r="P42" s="71" t="s">
        <v>760</v>
      </c>
    </row>
    <row r="43" spans="1:16" ht="33.75">
      <c r="A43" s="62">
        <v>31</v>
      </c>
      <c r="B43" s="80" t="s">
        <v>769</v>
      </c>
      <c r="C43" s="51">
        <v>900</v>
      </c>
      <c r="D43" s="51">
        <v>90002</v>
      </c>
      <c r="E43" s="51">
        <v>2007</v>
      </c>
      <c r="F43" s="81">
        <v>47549</v>
      </c>
      <c r="G43" s="81">
        <v>19000</v>
      </c>
      <c r="H43" s="79">
        <f>SUM(I43:L43)</f>
        <v>28600</v>
      </c>
      <c r="I43" s="81">
        <v>0</v>
      </c>
      <c r="J43" s="49"/>
      <c r="K43" s="81">
        <v>28600</v>
      </c>
      <c r="L43" s="81"/>
      <c r="M43" s="81"/>
      <c r="N43" s="81"/>
      <c r="O43" s="81"/>
      <c r="P43" s="82" t="s">
        <v>770</v>
      </c>
    </row>
    <row r="44" spans="1:16" ht="12.75">
      <c r="A44" s="62">
        <v>32</v>
      </c>
      <c r="B44" s="75" t="s">
        <v>175</v>
      </c>
      <c r="C44" s="64" t="s">
        <v>284</v>
      </c>
      <c r="D44" s="65" t="s">
        <v>294</v>
      </c>
      <c r="E44" s="66" t="s">
        <v>89</v>
      </c>
      <c r="F44" s="67">
        <v>169900</v>
      </c>
      <c r="G44" s="67"/>
      <c r="H44" s="68">
        <f t="shared" si="0"/>
        <v>169900</v>
      </c>
      <c r="I44" s="69">
        <v>169900</v>
      </c>
      <c r="J44" s="70"/>
      <c r="K44" s="71"/>
      <c r="L44" s="70" t="s">
        <v>98</v>
      </c>
      <c r="M44" s="72"/>
      <c r="N44" s="70"/>
      <c r="O44" s="71"/>
      <c r="P44" s="71" t="s">
        <v>760</v>
      </c>
    </row>
    <row r="45" spans="1:16" s="6" customFormat="1" ht="12.75">
      <c r="A45" s="62">
        <v>33</v>
      </c>
      <c r="B45" s="75" t="s">
        <v>176</v>
      </c>
      <c r="C45" s="64" t="s">
        <v>284</v>
      </c>
      <c r="D45" s="65" t="s">
        <v>296</v>
      </c>
      <c r="E45" s="66" t="s">
        <v>89</v>
      </c>
      <c r="F45" s="67">
        <v>100000</v>
      </c>
      <c r="G45" s="67"/>
      <c r="H45" s="68">
        <f t="shared" si="0"/>
        <v>100000</v>
      </c>
      <c r="I45" s="69">
        <v>100000</v>
      </c>
      <c r="J45" s="70">
        <v>0</v>
      </c>
      <c r="K45" s="71">
        <v>0</v>
      </c>
      <c r="L45" s="70"/>
      <c r="M45" s="72" t="s">
        <v>98</v>
      </c>
      <c r="N45" s="70"/>
      <c r="O45" s="71"/>
      <c r="P45" s="71" t="s">
        <v>760</v>
      </c>
    </row>
    <row r="46" spans="1:16" s="6" customFormat="1" ht="12.75">
      <c r="A46" s="62">
        <v>34</v>
      </c>
      <c r="B46" s="75" t="s">
        <v>46</v>
      </c>
      <c r="C46" s="64" t="s">
        <v>284</v>
      </c>
      <c r="D46" s="65" t="s">
        <v>296</v>
      </c>
      <c r="E46" s="66" t="s">
        <v>89</v>
      </c>
      <c r="F46" s="67">
        <v>25000</v>
      </c>
      <c r="G46" s="67"/>
      <c r="H46" s="68">
        <f t="shared" si="0"/>
        <v>25000</v>
      </c>
      <c r="I46" s="69">
        <v>25000</v>
      </c>
      <c r="J46" s="70"/>
      <c r="K46" s="71"/>
      <c r="L46" s="70"/>
      <c r="M46" s="72"/>
      <c r="N46" s="70"/>
      <c r="O46" s="71"/>
      <c r="P46" s="71" t="s">
        <v>760</v>
      </c>
    </row>
    <row r="47" spans="1:16" s="6" customFormat="1" ht="12.75">
      <c r="A47" s="62">
        <v>35</v>
      </c>
      <c r="B47" s="75" t="s">
        <v>42</v>
      </c>
      <c r="C47" s="64" t="s">
        <v>284</v>
      </c>
      <c r="D47" s="65" t="s">
        <v>296</v>
      </c>
      <c r="E47" s="66" t="s">
        <v>27</v>
      </c>
      <c r="F47" s="67">
        <v>4404285</v>
      </c>
      <c r="G47" s="67"/>
      <c r="H47" s="68">
        <f t="shared" si="0"/>
        <v>35465</v>
      </c>
      <c r="I47" s="69">
        <v>35465</v>
      </c>
      <c r="J47" s="70"/>
      <c r="K47" s="71"/>
      <c r="L47" s="70"/>
      <c r="M47" s="72"/>
      <c r="N47" s="70"/>
      <c r="O47" s="71"/>
      <c r="P47" s="71" t="s">
        <v>760</v>
      </c>
    </row>
    <row r="48" spans="1:16" s="6" customFormat="1" ht="22.5">
      <c r="A48" s="62">
        <v>36</v>
      </c>
      <c r="B48" s="556" t="s">
        <v>50</v>
      </c>
      <c r="C48" s="64" t="s">
        <v>285</v>
      </c>
      <c r="D48" s="65" t="s">
        <v>449</v>
      </c>
      <c r="E48" s="66" t="s">
        <v>89</v>
      </c>
      <c r="F48" s="67">
        <v>1321065</v>
      </c>
      <c r="G48" s="67"/>
      <c r="H48" s="68">
        <f t="shared" si="0"/>
        <v>48000</v>
      </c>
      <c r="I48" s="69">
        <v>48000</v>
      </c>
      <c r="J48" s="70"/>
      <c r="K48" s="71"/>
      <c r="L48" s="70"/>
      <c r="M48" s="72"/>
      <c r="N48" s="70"/>
      <c r="O48" s="71"/>
      <c r="P48" s="71" t="s">
        <v>760</v>
      </c>
    </row>
    <row r="49" spans="1:16" s="6" customFormat="1" ht="12.75">
      <c r="A49" s="62">
        <v>37</v>
      </c>
      <c r="B49" s="75" t="s">
        <v>177</v>
      </c>
      <c r="C49" s="64" t="s">
        <v>285</v>
      </c>
      <c r="D49" s="65" t="s">
        <v>449</v>
      </c>
      <c r="E49" s="66" t="s">
        <v>89</v>
      </c>
      <c r="F49" s="67">
        <v>25500</v>
      </c>
      <c r="G49" s="67"/>
      <c r="H49" s="68">
        <f t="shared" si="0"/>
        <v>25500</v>
      </c>
      <c r="I49" s="69">
        <v>25500</v>
      </c>
      <c r="J49" s="70"/>
      <c r="K49" s="71"/>
      <c r="L49" s="70"/>
      <c r="M49" s="72">
        <v>0</v>
      </c>
      <c r="N49" s="70"/>
      <c r="O49" s="71"/>
      <c r="P49" s="71" t="s">
        <v>760</v>
      </c>
    </row>
    <row r="50" spans="1:16" s="6" customFormat="1" ht="13.5" thickBot="1">
      <c r="A50" s="62">
        <v>38</v>
      </c>
      <c r="B50" s="49" t="s">
        <v>45</v>
      </c>
      <c r="C50" s="557" t="s">
        <v>302</v>
      </c>
      <c r="D50" s="558" t="s">
        <v>306</v>
      </c>
      <c r="E50" s="557" t="s">
        <v>28</v>
      </c>
      <c r="F50" s="555">
        <v>11020000</v>
      </c>
      <c r="G50" s="559"/>
      <c r="H50" s="554">
        <f t="shared" si="0"/>
        <v>350000</v>
      </c>
      <c r="I50" s="560">
        <v>350000</v>
      </c>
      <c r="J50" s="83"/>
      <c r="K50" s="552"/>
      <c r="L50" s="83"/>
      <c r="M50" s="553"/>
      <c r="N50" s="83"/>
      <c r="O50" s="552"/>
      <c r="P50" s="552" t="s">
        <v>760</v>
      </c>
    </row>
    <row r="51" spans="1:16" ht="14.25" thickBot="1" thickTop="1">
      <c r="A51" s="84"/>
      <c r="B51" s="85" t="s">
        <v>771</v>
      </c>
      <c r="C51" s="86"/>
      <c r="D51" s="84"/>
      <c r="E51" s="86"/>
      <c r="F51" s="87">
        <f>SUM(F13:F49)</f>
        <v>21354182</v>
      </c>
      <c r="G51" s="87">
        <f>SUM(G13:G49)</f>
        <v>561489</v>
      </c>
      <c r="H51" s="89">
        <f aca="true" t="shared" si="1" ref="H51:O51">SUM(H13:H50)</f>
        <v>2599589</v>
      </c>
      <c r="I51" s="89">
        <f t="shared" si="1"/>
        <v>2420989</v>
      </c>
      <c r="J51" s="89">
        <f t="shared" si="1"/>
        <v>0</v>
      </c>
      <c r="K51" s="89">
        <f t="shared" si="1"/>
        <v>178600</v>
      </c>
      <c r="L51" s="89">
        <f t="shared" si="1"/>
        <v>0</v>
      </c>
      <c r="M51" s="89">
        <f t="shared" si="1"/>
        <v>0</v>
      </c>
      <c r="N51" s="89">
        <f t="shared" si="1"/>
        <v>191275</v>
      </c>
      <c r="O51" s="88">
        <f t="shared" si="1"/>
        <v>0</v>
      </c>
      <c r="P51" s="89">
        <f>SUM(P13:P49)</f>
        <v>0</v>
      </c>
    </row>
    <row r="52" spans="1:16" ht="13.5" thickTop="1">
      <c r="A52" s="6"/>
      <c r="B52" s="6"/>
      <c r="C52" s="6"/>
      <c r="D52" s="6"/>
      <c r="E52" s="6"/>
      <c r="F52" s="6"/>
      <c r="G52" s="6"/>
      <c r="H52" s="11"/>
      <c r="I52" s="6"/>
      <c r="J52" s="6"/>
      <c r="K52" s="6"/>
      <c r="L52" s="6"/>
      <c r="M52" s="6"/>
      <c r="N52" s="6"/>
      <c r="O52" s="6"/>
      <c r="P52" s="6"/>
    </row>
    <row r="53" spans="1:15" ht="12.75">
      <c r="A53" s="6"/>
      <c r="B53" s="6" t="s">
        <v>98</v>
      </c>
      <c r="C53" s="6"/>
      <c r="D53" s="6"/>
      <c r="E53" s="6"/>
      <c r="F53" s="6"/>
      <c r="G53" s="6"/>
      <c r="H53" s="11">
        <v>188942</v>
      </c>
      <c r="I53" s="90" t="s">
        <v>98</v>
      </c>
      <c r="J53" s="6"/>
      <c r="K53" s="6"/>
      <c r="L53" s="6"/>
      <c r="M53" s="6"/>
      <c r="N53" s="6"/>
      <c r="O53" s="6"/>
    </row>
    <row r="54" spans="1:16" ht="12.75">
      <c r="A54" s="6"/>
      <c r="B54" s="6"/>
      <c r="C54" s="6"/>
      <c r="D54" s="6"/>
      <c r="E54" s="6"/>
      <c r="F54" s="6"/>
      <c r="G54" s="6"/>
      <c r="H54" s="11">
        <v>100000</v>
      </c>
      <c r="I54" s="90" t="s">
        <v>98</v>
      </c>
      <c r="J54" s="6"/>
      <c r="K54" s="6"/>
      <c r="L54" s="6"/>
      <c r="M54" s="6"/>
      <c r="N54" s="6"/>
      <c r="O54" s="6"/>
      <c r="P54" s="6"/>
    </row>
    <row r="55" spans="1:16" ht="12.75">
      <c r="A55" s="6"/>
      <c r="B55" s="6" t="s">
        <v>98</v>
      </c>
      <c r="C55" s="6"/>
      <c r="D55" s="6"/>
      <c r="E55" s="6"/>
      <c r="F55" s="6"/>
      <c r="G55" s="6"/>
      <c r="H55" s="11" t="s">
        <v>98</v>
      </c>
      <c r="I55" s="90" t="s">
        <v>98</v>
      </c>
      <c r="J55" s="6"/>
      <c r="K55" s="6"/>
      <c r="L55" s="6"/>
      <c r="M55" s="6"/>
      <c r="N55" s="6"/>
      <c r="O55" s="6"/>
      <c r="P55" s="6"/>
    </row>
    <row r="56" ht="12.75">
      <c r="I56" s="90" t="s">
        <v>98</v>
      </c>
    </row>
  </sheetData>
  <mergeCells count="1">
    <mergeCell ref="N6:O6"/>
  </mergeCells>
  <printOptions/>
  <pageMargins left="1.1811023622047245" right="0.1968503937007874" top="0.7874015748031497" bottom="0.984251968503937" header="0.5118110236220472" footer="0.5118110236220472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B1">
      <selection activeCell="H4" sqref="H4"/>
    </sheetView>
  </sheetViews>
  <sheetFormatPr defaultColWidth="9.00390625" defaultRowHeight="12.75"/>
  <cols>
    <col min="1" max="1" width="3.25390625" style="0" customWidth="1"/>
    <col min="2" max="2" width="34.75390625" style="0" customWidth="1"/>
    <col min="3" max="3" width="30.75390625" style="0" customWidth="1"/>
    <col min="4" max="4" width="25.875" style="0" customWidth="1"/>
    <col min="5" max="6" width="8.125" style="0" customWidth="1"/>
    <col min="7" max="7" width="10.25390625" style="0" customWidth="1"/>
    <col min="8" max="8" width="8.125" style="0" customWidth="1"/>
    <col min="9" max="9" width="10.00390625" style="0" customWidth="1"/>
    <col min="10" max="10" width="9.25390625" style="0" customWidth="1"/>
  </cols>
  <sheetData>
    <row r="1" spans="1:10" ht="12.75">
      <c r="A1" s="36"/>
      <c r="B1" s="36" t="s">
        <v>98</v>
      </c>
      <c r="C1" s="36"/>
      <c r="D1" s="36"/>
      <c r="E1" s="36"/>
      <c r="F1" s="36"/>
      <c r="G1" s="36" t="s">
        <v>98</v>
      </c>
      <c r="H1" s="564" t="s">
        <v>29</v>
      </c>
      <c r="I1" s="564"/>
      <c r="J1" s="564"/>
    </row>
    <row r="2" spans="1:10" ht="12.75">
      <c r="A2" s="36"/>
      <c r="B2" s="36" t="s">
        <v>98</v>
      </c>
      <c r="C2" s="36"/>
      <c r="D2" s="36"/>
      <c r="E2" s="36"/>
      <c r="F2" s="36"/>
      <c r="G2" s="36" t="s">
        <v>98</v>
      </c>
      <c r="H2" s="564" t="s">
        <v>724</v>
      </c>
      <c r="I2" s="564"/>
      <c r="J2" s="564"/>
    </row>
    <row r="3" spans="1:10" ht="12.75">
      <c r="A3" s="36"/>
      <c r="B3" s="37" t="s">
        <v>98</v>
      </c>
      <c r="C3" s="37"/>
      <c r="D3" s="37"/>
      <c r="E3" s="36"/>
      <c r="F3" s="36"/>
      <c r="G3" s="36" t="s">
        <v>98</v>
      </c>
      <c r="H3" s="564" t="s">
        <v>51</v>
      </c>
      <c r="I3" s="564"/>
      <c r="J3" s="564"/>
    </row>
    <row r="4" spans="1:10" ht="12.75">
      <c r="A4" s="36"/>
      <c r="B4" s="37"/>
      <c r="C4" s="37"/>
      <c r="D4" s="37"/>
      <c r="E4" s="36"/>
      <c r="F4" s="36"/>
      <c r="G4" s="36"/>
      <c r="H4" s="36"/>
      <c r="I4" s="36" t="s">
        <v>183</v>
      </c>
      <c r="J4" s="36"/>
    </row>
    <row r="5" spans="1:10" ht="12.75">
      <c r="A5" s="36"/>
      <c r="B5" s="36" t="s">
        <v>98</v>
      </c>
      <c r="C5" s="36"/>
      <c r="D5" s="36"/>
      <c r="E5" s="37"/>
      <c r="F5" s="37"/>
      <c r="G5" s="36"/>
      <c r="H5" s="36"/>
      <c r="I5" s="36"/>
      <c r="J5" s="36"/>
    </row>
    <row r="6" spans="1:10" ht="12.75">
      <c r="A6" s="523" t="s">
        <v>67</v>
      </c>
      <c r="B6" s="523"/>
      <c r="C6" s="523"/>
      <c r="D6" s="523"/>
      <c r="E6" s="523"/>
      <c r="F6" s="523"/>
      <c r="G6" s="523"/>
      <c r="H6" s="523"/>
      <c r="I6" s="523"/>
      <c r="J6" s="523"/>
    </row>
    <row r="7" spans="1:10" ht="12.75">
      <c r="A7" s="38"/>
      <c r="B7" s="38" t="s">
        <v>68</v>
      </c>
      <c r="C7" s="38"/>
      <c r="D7" s="38"/>
      <c r="E7" s="39"/>
      <c r="F7" s="39"/>
      <c r="G7" s="39"/>
      <c r="H7" s="39" t="s">
        <v>556</v>
      </c>
      <c r="I7" s="39"/>
      <c r="J7" s="39"/>
    </row>
    <row r="8" spans="1:10" ht="13.5" thickBot="1">
      <c r="A8" s="38"/>
      <c r="B8" s="38"/>
      <c r="C8" s="38"/>
      <c r="D8" s="38"/>
      <c r="E8" s="39"/>
      <c r="F8" s="39"/>
      <c r="G8" s="39"/>
      <c r="H8" s="39"/>
      <c r="I8" s="39"/>
      <c r="J8" s="39"/>
    </row>
    <row r="9" spans="1:10" ht="14.25" thickBot="1" thickTop="1">
      <c r="A9" s="40" t="s">
        <v>98</v>
      </c>
      <c r="B9" s="41" t="s">
        <v>98</v>
      </c>
      <c r="C9" s="345"/>
      <c r="D9" s="361"/>
      <c r="E9" s="354"/>
      <c r="F9" s="422"/>
      <c r="G9" s="352" t="s">
        <v>260</v>
      </c>
      <c r="H9" s="91"/>
      <c r="I9" s="48" t="s">
        <v>732</v>
      </c>
      <c r="J9" s="368" t="s">
        <v>870</v>
      </c>
    </row>
    <row r="10" spans="1:10" ht="13.5" thickTop="1">
      <c r="A10" s="49"/>
      <c r="B10" s="49"/>
      <c r="C10" s="346"/>
      <c r="D10" s="362"/>
      <c r="E10" s="355" t="s">
        <v>733</v>
      </c>
      <c r="F10" s="423" t="s">
        <v>178</v>
      </c>
      <c r="G10" s="52" t="s">
        <v>736</v>
      </c>
      <c r="H10" s="40" t="s">
        <v>772</v>
      </c>
      <c r="I10" s="40" t="s">
        <v>737</v>
      </c>
      <c r="J10" s="369" t="s">
        <v>871</v>
      </c>
    </row>
    <row r="11" spans="1:10" ht="12.75">
      <c r="A11" s="51" t="s">
        <v>403</v>
      </c>
      <c r="B11" s="51" t="s">
        <v>876</v>
      </c>
      <c r="C11" s="347" t="s">
        <v>867</v>
      </c>
      <c r="D11" s="363" t="s">
        <v>868</v>
      </c>
      <c r="E11" s="355" t="s">
        <v>743</v>
      </c>
      <c r="F11" s="423" t="s">
        <v>179</v>
      </c>
      <c r="G11" s="52" t="s">
        <v>773</v>
      </c>
      <c r="H11" s="49" t="s">
        <v>756</v>
      </c>
      <c r="I11" s="49" t="s">
        <v>749</v>
      </c>
      <c r="J11" s="369" t="s">
        <v>872</v>
      </c>
    </row>
    <row r="12" spans="1:10" ht="12.75">
      <c r="A12" s="49"/>
      <c r="B12" s="49"/>
      <c r="C12" s="346"/>
      <c r="D12" s="363" t="s">
        <v>869</v>
      </c>
      <c r="E12" s="355" t="s">
        <v>744</v>
      </c>
      <c r="F12" s="423" t="s">
        <v>180</v>
      </c>
      <c r="G12" s="52" t="s">
        <v>182</v>
      </c>
      <c r="H12" s="49" t="s">
        <v>774</v>
      </c>
      <c r="I12" s="49" t="s">
        <v>90</v>
      </c>
      <c r="J12" s="369" t="s">
        <v>873</v>
      </c>
    </row>
    <row r="13" spans="1:10" ht="12.75">
      <c r="A13" s="49"/>
      <c r="B13" s="49"/>
      <c r="C13" s="346"/>
      <c r="D13" s="362"/>
      <c r="E13" s="356"/>
      <c r="F13" s="424"/>
      <c r="G13" s="52" t="s">
        <v>752</v>
      </c>
      <c r="H13" s="49" t="s">
        <v>754</v>
      </c>
      <c r="I13" s="49" t="s">
        <v>758</v>
      </c>
      <c r="J13" s="369" t="s">
        <v>874</v>
      </c>
    </row>
    <row r="14" spans="1:10" ht="13.5" thickBot="1">
      <c r="A14" s="49"/>
      <c r="B14" s="49"/>
      <c r="C14" s="346"/>
      <c r="D14" s="362"/>
      <c r="E14" s="356"/>
      <c r="F14" s="424"/>
      <c r="G14" s="52" t="s">
        <v>879</v>
      </c>
      <c r="H14" s="49"/>
      <c r="I14" s="49" t="s">
        <v>759</v>
      </c>
      <c r="J14" s="370" t="s">
        <v>875</v>
      </c>
    </row>
    <row r="15" spans="1:10" ht="14.25" thickBot="1" thickTop="1">
      <c r="A15" s="58">
        <v>1</v>
      </c>
      <c r="B15" s="59">
        <v>2</v>
      </c>
      <c r="C15" s="348">
        <v>3</v>
      </c>
      <c r="D15" s="364">
        <v>4</v>
      </c>
      <c r="E15" s="357">
        <v>5</v>
      </c>
      <c r="F15" s="425">
        <v>6</v>
      </c>
      <c r="G15" s="60">
        <v>7</v>
      </c>
      <c r="H15" s="59">
        <v>8</v>
      </c>
      <c r="I15" s="59">
        <v>9</v>
      </c>
      <c r="J15" s="59">
        <v>10</v>
      </c>
    </row>
    <row r="16" spans="1:10" ht="48.75" thickTop="1">
      <c r="A16" s="95">
        <v>1</v>
      </c>
      <c r="B16" s="96" t="s">
        <v>877</v>
      </c>
      <c r="C16" s="349" t="s">
        <v>881</v>
      </c>
      <c r="D16" s="365" t="s">
        <v>878</v>
      </c>
      <c r="E16" s="358" t="s">
        <v>767</v>
      </c>
      <c r="F16" s="428" t="s">
        <v>181</v>
      </c>
      <c r="G16" s="68">
        <v>79372</v>
      </c>
      <c r="H16" s="70">
        <v>19843</v>
      </c>
      <c r="I16" s="70">
        <v>59529</v>
      </c>
      <c r="J16" s="70">
        <v>5560</v>
      </c>
    </row>
    <row r="17" spans="1:10" ht="13.5" thickBot="1">
      <c r="A17" s="97"/>
      <c r="B17" s="98" t="s">
        <v>98</v>
      </c>
      <c r="C17" s="350"/>
      <c r="D17" s="366"/>
      <c r="E17" s="359"/>
      <c r="F17" s="426"/>
      <c r="G17" s="99"/>
      <c r="H17" s="83"/>
      <c r="I17" s="83"/>
      <c r="J17" s="83"/>
    </row>
    <row r="18" spans="1:10" ht="14.25" thickBot="1" thickTop="1">
      <c r="A18" s="100"/>
      <c r="B18" s="101" t="s">
        <v>880</v>
      </c>
      <c r="C18" s="351"/>
      <c r="D18" s="367"/>
      <c r="E18" s="360"/>
      <c r="F18" s="427" t="str">
        <f>F16</f>
        <v>120784</v>
      </c>
      <c r="G18" s="353">
        <f>SUM(G16)</f>
        <v>79372</v>
      </c>
      <c r="H18" s="353">
        <f>SUM(H16)</f>
        <v>19843</v>
      </c>
      <c r="I18" s="353">
        <f>SUM(I16)</f>
        <v>59529</v>
      </c>
      <c r="J18" s="353">
        <f>SUM(J16)</f>
        <v>5560</v>
      </c>
    </row>
    <row r="19" spans="1:10" ht="13.5" thickTop="1">
      <c r="A19" s="6"/>
      <c r="B19" s="6"/>
      <c r="C19" s="6"/>
      <c r="D19" s="6"/>
      <c r="E19" s="6"/>
      <c r="F19" s="6"/>
      <c r="G19" s="11"/>
      <c r="H19" s="6"/>
      <c r="I19" s="6"/>
      <c r="J19" s="6"/>
    </row>
    <row r="20" spans="1:10" ht="14.25">
      <c r="A20" s="6"/>
      <c r="B20" s="102" t="s">
        <v>98</v>
      </c>
      <c r="C20" s="102"/>
      <c r="D20" s="102"/>
      <c r="E20" s="6"/>
      <c r="F20" s="6"/>
      <c r="G20" s="11" t="s">
        <v>98</v>
      </c>
      <c r="H20" s="6"/>
      <c r="I20" s="6"/>
      <c r="J20" s="6"/>
    </row>
    <row r="21" spans="1:10" ht="12.75">
      <c r="A21" s="6"/>
      <c r="B21" s="6"/>
      <c r="C21" s="6"/>
      <c r="D21" s="6"/>
      <c r="E21" s="6"/>
      <c r="F21" s="6"/>
      <c r="G21" s="11" t="s">
        <v>98</v>
      </c>
      <c r="H21" s="6"/>
      <c r="I21" s="6"/>
      <c r="J21" s="6"/>
    </row>
  </sheetData>
  <mergeCells count="3">
    <mergeCell ref="H1:J1"/>
    <mergeCell ref="H2:J2"/>
    <mergeCell ref="H3:J3"/>
  </mergeCells>
  <printOptions/>
  <pageMargins left="0.3937007874015748" right="0.3937007874015748" top="1.3779527559055118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B1" sqref="B1:C1"/>
    </sheetView>
  </sheetViews>
  <sheetFormatPr defaultColWidth="9.00390625" defaultRowHeight="12.75"/>
  <cols>
    <col min="1" max="1" width="4.625" style="0" customWidth="1"/>
    <col min="2" max="2" width="50.75390625" style="0" customWidth="1"/>
    <col min="3" max="3" width="7.375" style="0" customWidth="1"/>
    <col min="4" max="4" width="12.875" style="0" customWidth="1"/>
  </cols>
  <sheetData>
    <row r="1" spans="1:4" ht="15" customHeight="1">
      <c r="A1" s="6"/>
      <c r="B1" s="566" t="s">
        <v>30</v>
      </c>
      <c r="C1" s="566"/>
      <c r="D1" s="543"/>
    </row>
    <row r="2" spans="1:4" ht="15" customHeight="1">
      <c r="A2" s="6"/>
      <c r="B2" s="567" t="s">
        <v>724</v>
      </c>
      <c r="C2" s="567"/>
      <c r="D2" s="429"/>
    </row>
    <row r="3" spans="1:4" ht="15" customHeight="1">
      <c r="A3" s="6"/>
      <c r="B3" s="566" t="s">
        <v>31</v>
      </c>
      <c r="C3" s="566"/>
      <c r="D3" s="543"/>
    </row>
    <row r="4" spans="1:4" ht="15">
      <c r="A4" s="6"/>
      <c r="B4" s="6"/>
      <c r="C4" s="6"/>
      <c r="D4" s="103"/>
    </row>
    <row r="5" spans="1:4" ht="15">
      <c r="A5" s="6"/>
      <c r="B5" s="6"/>
      <c r="C5" s="6"/>
      <c r="D5" s="103"/>
    </row>
    <row r="6" spans="1:4" ht="12.75">
      <c r="A6" s="6"/>
      <c r="B6" s="6"/>
      <c r="C6" s="6"/>
      <c r="D6" s="6"/>
    </row>
    <row r="7" spans="1:4" ht="15.75">
      <c r="A7" s="15" t="s">
        <v>183</v>
      </c>
      <c r="B7" s="6"/>
      <c r="C7" s="6"/>
      <c r="D7" s="6"/>
    </row>
    <row r="8" spans="1:3" ht="30.75" customHeight="1">
      <c r="A8" s="15" t="s">
        <v>98</v>
      </c>
      <c r="B8" s="565" t="s">
        <v>184</v>
      </c>
      <c r="C8" s="565"/>
    </row>
    <row r="9" spans="1:4" ht="15.75">
      <c r="A9" s="15" t="s">
        <v>98</v>
      </c>
      <c r="B9" s="429"/>
      <c r="C9" s="429"/>
      <c r="D9" s="429"/>
    </row>
    <row r="10" spans="1:4" ht="13.5" thickBot="1">
      <c r="A10" s="6"/>
      <c r="B10" s="6"/>
      <c r="C10" s="6"/>
      <c r="D10" s="6"/>
    </row>
    <row r="11" spans="1:4" ht="13.5" thickTop="1">
      <c r="A11" s="104" t="s">
        <v>776</v>
      </c>
      <c r="B11" s="105" t="s">
        <v>777</v>
      </c>
      <c r="C11" s="106" t="s">
        <v>778</v>
      </c>
      <c r="D11" s="107" t="s">
        <v>399</v>
      </c>
    </row>
    <row r="12" spans="1:4" ht="12.75">
      <c r="A12" s="108"/>
      <c r="B12" s="109"/>
      <c r="C12" s="110" t="s">
        <v>98</v>
      </c>
      <c r="D12" s="111" t="s">
        <v>93</v>
      </c>
    </row>
    <row r="13" spans="1:4" ht="13.5" thickBot="1">
      <c r="A13" s="112"/>
      <c r="B13" s="113"/>
      <c r="C13" s="113"/>
      <c r="D13" s="114" t="s">
        <v>775</v>
      </c>
    </row>
    <row r="14" spans="1:4" ht="15.75" thickTop="1">
      <c r="A14" s="115" t="s">
        <v>779</v>
      </c>
      <c r="B14" s="116" t="s">
        <v>780</v>
      </c>
      <c r="C14" s="116"/>
      <c r="D14" s="117">
        <v>46029836</v>
      </c>
    </row>
    <row r="15" spans="1:4" ht="15.75" thickBot="1">
      <c r="A15" s="299" t="s">
        <v>781</v>
      </c>
      <c r="B15" s="300" t="s">
        <v>782</v>
      </c>
      <c r="C15" s="300"/>
      <c r="D15" s="301">
        <v>43783060</v>
      </c>
    </row>
    <row r="16" spans="1:4" ht="15.75" thickTop="1">
      <c r="A16" s="115" t="s">
        <v>783</v>
      </c>
      <c r="B16" s="116" t="s">
        <v>784</v>
      </c>
      <c r="C16" s="116"/>
      <c r="D16" s="118">
        <f>D15-D17</f>
        <v>40894529</v>
      </c>
    </row>
    <row r="17" spans="1:4" ht="15.75" thickBot="1">
      <c r="A17" s="299" t="s">
        <v>785</v>
      </c>
      <c r="B17" s="300" t="s">
        <v>786</v>
      </c>
      <c r="C17" s="300"/>
      <c r="D17" s="302">
        <v>2888531</v>
      </c>
    </row>
    <row r="18" spans="1:4" ht="16.5" thickBot="1" thickTop="1">
      <c r="A18" s="430" t="s">
        <v>787</v>
      </c>
      <c r="B18" s="431" t="s">
        <v>788</v>
      </c>
      <c r="C18" s="432" t="s">
        <v>98</v>
      </c>
      <c r="D18" s="433">
        <f>SUM(D14-D15)</f>
        <v>2246776</v>
      </c>
    </row>
    <row r="19" spans="1:4" ht="16.5" thickBot="1" thickTop="1">
      <c r="A19" s="120" t="s">
        <v>789</v>
      </c>
      <c r="B19" s="123" t="s">
        <v>790</v>
      </c>
      <c r="C19" s="121"/>
      <c r="D19" s="122">
        <f>SUM(D20-D24)</f>
        <v>-2246776</v>
      </c>
    </row>
    <row r="20" spans="1:4" ht="15.75" thickTop="1">
      <c r="A20" s="124" t="s">
        <v>791</v>
      </c>
      <c r="B20" s="125" t="s">
        <v>792</v>
      </c>
      <c r="C20" s="126"/>
      <c r="D20" s="127">
        <f>SUM(D21:D23)</f>
        <v>100000</v>
      </c>
    </row>
    <row r="21" spans="1:4" ht="15" hidden="1">
      <c r="A21" s="303">
        <v>1</v>
      </c>
      <c r="B21" s="304" t="s">
        <v>186</v>
      </c>
      <c r="C21" s="305">
        <v>952</v>
      </c>
      <c r="D21" s="306">
        <v>0</v>
      </c>
    </row>
    <row r="22" spans="1:4" ht="15" hidden="1">
      <c r="A22" s="303">
        <v>2</v>
      </c>
      <c r="B22" s="304" t="s">
        <v>187</v>
      </c>
      <c r="C22" s="305">
        <v>952</v>
      </c>
      <c r="D22" s="306">
        <v>0</v>
      </c>
    </row>
    <row r="23" spans="1:4" ht="15.75" thickBot="1">
      <c r="A23" s="115" t="s">
        <v>98</v>
      </c>
      <c r="B23" s="129" t="s">
        <v>185</v>
      </c>
      <c r="C23" s="128">
        <v>955</v>
      </c>
      <c r="D23" s="119">
        <v>100000</v>
      </c>
    </row>
    <row r="24" spans="1:4" ht="15.75" thickTop="1">
      <c r="A24" s="124" t="s">
        <v>793</v>
      </c>
      <c r="B24" s="125" t="s">
        <v>794</v>
      </c>
      <c r="C24" s="126"/>
      <c r="D24" s="127">
        <f>SUM(D25:D27)</f>
        <v>2346776</v>
      </c>
    </row>
    <row r="25" spans="1:4" ht="15">
      <c r="A25" s="115">
        <v>1</v>
      </c>
      <c r="B25" s="109" t="s">
        <v>188</v>
      </c>
      <c r="C25" s="128">
        <v>992</v>
      </c>
      <c r="D25" s="119">
        <v>1666376</v>
      </c>
    </row>
    <row r="26" spans="1:4" ht="15">
      <c r="A26" s="303">
        <v>2</v>
      </c>
      <c r="B26" s="304" t="s">
        <v>189</v>
      </c>
      <c r="C26" s="305">
        <v>992</v>
      </c>
      <c r="D26" s="306">
        <v>620400</v>
      </c>
    </row>
    <row r="27" spans="1:4" ht="27.75" customHeight="1">
      <c r="A27" s="307">
        <v>3</v>
      </c>
      <c r="B27" s="434" t="s">
        <v>190</v>
      </c>
      <c r="C27" s="308">
        <v>963</v>
      </c>
      <c r="D27" s="309">
        <v>60000</v>
      </c>
    </row>
    <row r="28" spans="1:4" ht="12.75">
      <c r="A28" s="6"/>
      <c r="B28" s="6" t="s">
        <v>98</v>
      </c>
      <c r="C28" s="6"/>
      <c r="D28" s="130" t="s">
        <v>98</v>
      </c>
    </row>
    <row r="29" spans="1:4" ht="12.75">
      <c r="A29" s="6" t="s">
        <v>98</v>
      </c>
      <c r="B29" s="6"/>
      <c r="C29" s="6"/>
      <c r="D29" s="6"/>
    </row>
    <row r="30" spans="1:4" ht="12.75">
      <c r="A30" s="6"/>
      <c r="B30" s="6"/>
      <c r="C30" s="131" t="s">
        <v>98</v>
      </c>
      <c r="D30" s="131"/>
    </row>
    <row r="31" spans="1:4" ht="12.75">
      <c r="A31" s="6"/>
      <c r="B31" s="131" t="s">
        <v>98</v>
      </c>
      <c r="C31" s="131"/>
      <c r="D31" s="131"/>
    </row>
    <row r="32" spans="1:4" ht="12.75">
      <c r="A32" s="6"/>
      <c r="B32" s="6"/>
      <c r="C32" s="131" t="s">
        <v>98</v>
      </c>
      <c r="D32" s="131"/>
    </row>
  </sheetData>
  <mergeCells count="4">
    <mergeCell ref="B8:C8"/>
    <mergeCell ref="B1:C1"/>
    <mergeCell ref="B2:C2"/>
    <mergeCell ref="B3:C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D4" sqref="D4"/>
    </sheetView>
  </sheetViews>
  <sheetFormatPr defaultColWidth="9.00390625" defaultRowHeight="12.75"/>
  <cols>
    <col min="1" max="1" width="5.25390625" style="2" customWidth="1"/>
    <col min="2" max="2" width="4.875" style="1" customWidth="1"/>
    <col min="3" max="3" width="43.25390625" style="0" customWidth="1"/>
    <col min="4" max="4" width="10.875" style="0" customWidth="1"/>
    <col min="5" max="5" width="14.75390625" style="0" customWidth="1"/>
    <col min="6" max="6" width="11.25390625" style="0" customWidth="1"/>
  </cols>
  <sheetData>
    <row r="1" spans="1:6" ht="12.75">
      <c r="A1" s="133" t="s">
        <v>98</v>
      </c>
      <c r="B1" s="134"/>
      <c r="C1" s="135"/>
      <c r="D1" s="568" t="s">
        <v>32</v>
      </c>
      <c r="E1" s="568"/>
      <c r="F1" s="36"/>
    </row>
    <row r="2" spans="1:6" ht="12.75">
      <c r="A2" s="133" t="s">
        <v>98</v>
      </c>
      <c r="B2" s="134"/>
      <c r="C2" s="135"/>
      <c r="D2" s="568" t="s">
        <v>724</v>
      </c>
      <c r="E2" s="568"/>
      <c r="F2" s="36"/>
    </row>
    <row r="3" spans="1:6" ht="12.75">
      <c r="A3" s="133" t="s">
        <v>98</v>
      </c>
      <c r="B3" s="134"/>
      <c r="C3" s="136"/>
      <c r="D3" s="568" t="s">
        <v>51</v>
      </c>
      <c r="E3" s="568"/>
      <c r="F3" s="36"/>
    </row>
    <row r="4" spans="1:6" ht="12.75">
      <c r="A4" s="133"/>
      <c r="B4" s="134"/>
      <c r="C4" s="136"/>
      <c r="D4" s="136"/>
      <c r="E4" s="36"/>
      <c r="F4" s="36"/>
    </row>
    <row r="5" spans="1:6" ht="12.75">
      <c r="A5" s="133"/>
      <c r="B5" s="134"/>
      <c r="C5" s="92" t="s">
        <v>546</v>
      </c>
      <c r="D5" s="92"/>
      <c r="E5" s="36"/>
      <c r="F5" s="36"/>
    </row>
    <row r="6" spans="1:6" ht="12.75">
      <c r="A6" s="133"/>
      <c r="B6" s="134"/>
      <c r="C6" s="92" t="s">
        <v>201</v>
      </c>
      <c r="D6" s="92"/>
      <c r="E6" s="36"/>
      <c r="F6" s="36"/>
    </row>
    <row r="7" spans="1:6" ht="13.5" thickBot="1">
      <c r="A7" s="133"/>
      <c r="B7" s="134"/>
      <c r="C7" s="92" t="s">
        <v>202</v>
      </c>
      <c r="D7" s="92"/>
      <c r="E7" s="36" t="s">
        <v>556</v>
      </c>
      <c r="F7" s="36"/>
    </row>
    <row r="8" spans="1:6" ht="13.5" thickTop="1">
      <c r="A8" s="137" t="s">
        <v>94</v>
      </c>
      <c r="B8" s="138"/>
      <c r="C8" s="139" t="s">
        <v>95</v>
      </c>
      <c r="D8" s="139" t="s">
        <v>551</v>
      </c>
      <c r="E8" s="139" t="s">
        <v>260</v>
      </c>
      <c r="F8" s="436" t="s">
        <v>71</v>
      </c>
    </row>
    <row r="9" spans="1:6" ht="12.75">
      <c r="A9" s="140" t="s">
        <v>96</v>
      </c>
      <c r="B9" s="152"/>
      <c r="C9" s="142" t="s">
        <v>97</v>
      </c>
      <c r="D9" s="142" t="s">
        <v>552</v>
      </c>
      <c r="E9" s="142" t="s">
        <v>430</v>
      </c>
      <c r="F9" s="437" t="s">
        <v>191</v>
      </c>
    </row>
    <row r="10" spans="1:6" ht="12.75">
      <c r="A10" s="140"/>
      <c r="B10" s="152" t="s">
        <v>431</v>
      </c>
      <c r="C10" s="169"/>
      <c r="D10" s="142" t="s">
        <v>553</v>
      </c>
      <c r="E10" s="142" t="s">
        <v>258</v>
      </c>
      <c r="F10" s="94" t="s">
        <v>192</v>
      </c>
    </row>
    <row r="11" spans="1:6" ht="24.75" thickBot="1">
      <c r="A11" s="140"/>
      <c r="B11" s="152"/>
      <c r="C11" s="169"/>
      <c r="D11" s="169"/>
      <c r="E11" s="142" t="s">
        <v>229</v>
      </c>
      <c r="F11" s="438" t="s">
        <v>193</v>
      </c>
    </row>
    <row r="12" spans="1:6" ht="14.25" thickBot="1" thickTop="1">
      <c r="A12" s="144" t="s">
        <v>207</v>
      </c>
      <c r="B12" s="145"/>
      <c r="C12" s="155" t="s">
        <v>208</v>
      </c>
      <c r="D12" s="439">
        <f>D13</f>
        <v>146546</v>
      </c>
      <c r="E12" s="28">
        <f>SUM(E13)</f>
        <v>146546</v>
      </c>
      <c r="F12" s="440">
        <f>F13</f>
        <v>75000</v>
      </c>
    </row>
    <row r="13" spans="1:6" ht="13.5" thickTop="1">
      <c r="A13" s="170" t="s">
        <v>209</v>
      </c>
      <c r="B13" s="171"/>
      <c r="C13" s="172" t="s">
        <v>122</v>
      </c>
      <c r="D13" s="172">
        <f>D14</f>
        <v>146546</v>
      </c>
      <c r="E13" s="172">
        <f>SUM(E15)</f>
        <v>146546</v>
      </c>
      <c r="F13" s="29">
        <f>SUM(F16:F17)</f>
        <v>75000</v>
      </c>
    </row>
    <row r="14" spans="1:6" ht="12.75">
      <c r="A14" s="168"/>
      <c r="B14" s="146" t="s">
        <v>432</v>
      </c>
      <c r="C14" s="154" t="s">
        <v>404</v>
      </c>
      <c r="D14" s="154">
        <v>146546</v>
      </c>
      <c r="E14" s="154"/>
      <c r="F14" s="30"/>
    </row>
    <row r="15" spans="1:6" ht="12.75">
      <c r="A15" s="153"/>
      <c r="B15" s="149" t="s">
        <v>215</v>
      </c>
      <c r="C15" s="30" t="s">
        <v>194</v>
      </c>
      <c r="D15" s="30"/>
      <c r="E15" s="30">
        <v>146546</v>
      </c>
      <c r="F15" s="169"/>
    </row>
    <row r="16" spans="1:6" ht="12.75">
      <c r="A16" s="168"/>
      <c r="B16" s="146" t="s">
        <v>195</v>
      </c>
      <c r="C16" s="154" t="s">
        <v>196</v>
      </c>
      <c r="D16" s="154"/>
      <c r="E16" s="154"/>
      <c r="F16" s="30">
        <v>71250</v>
      </c>
    </row>
    <row r="17" spans="1:6" ht="13.5" thickBot="1">
      <c r="A17" s="140"/>
      <c r="B17" s="152" t="s">
        <v>195</v>
      </c>
      <c r="C17" s="169" t="s">
        <v>197</v>
      </c>
      <c r="D17" s="169"/>
      <c r="E17" s="169"/>
      <c r="F17" s="169">
        <v>3750</v>
      </c>
    </row>
    <row r="18" spans="1:6" ht="37.5" thickBot="1" thickTop="1">
      <c r="A18" s="144" t="s">
        <v>365</v>
      </c>
      <c r="B18" s="145"/>
      <c r="C18" s="155" t="s">
        <v>434</v>
      </c>
      <c r="D18" s="439">
        <f>SUM(D19)</f>
        <v>3450</v>
      </c>
      <c r="E18" s="439">
        <f>SUM(E19)</f>
        <v>3450</v>
      </c>
      <c r="F18" s="441"/>
    </row>
    <row r="19" spans="1:6" ht="24.75" thickTop="1">
      <c r="A19" s="442" t="s">
        <v>366</v>
      </c>
      <c r="B19" s="443"/>
      <c r="C19" s="444" t="s">
        <v>443</v>
      </c>
      <c r="D19" s="445">
        <f>D20</f>
        <v>3450</v>
      </c>
      <c r="E19" s="446">
        <f>E21</f>
        <v>3450</v>
      </c>
      <c r="F19" s="169"/>
    </row>
    <row r="20" spans="1:6" ht="12.75">
      <c r="A20" s="140"/>
      <c r="B20" s="152" t="s">
        <v>432</v>
      </c>
      <c r="C20" s="447" t="s">
        <v>404</v>
      </c>
      <c r="D20" s="448">
        <v>3450</v>
      </c>
      <c r="E20" s="169"/>
      <c r="F20" s="30"/>
    </row>
    <row r="21" spans="1:6" ht="13.5" thickBot="1">
      <c r="A21" s="165"/>
      <c r="B21" s="166" t="s">
        <v>136</v>
      </c>
      <c r="C21" s="167" t="s">
        <v>147</v>
      </c>
      <c r="D21" s="167"/>
      <c r="E21" s="167">
        <v>3450</v>
      </c>
      <c r="F21" s="30"/>
    </row>
    <row r="22" spans="1:6" ht="14.25" thickBot="1" thickTop="1">
      <c r="A22" s="449" t="s">
        <v>233</v>
      </c>
      <c r="B22" s="450"/>
      <c r="C22" s="451" t="s">
        <v>397</v>
      </c>
      <c r="D22" s="451">
        <f>D23</f>
        <v>300</v>
      </c>
      <c r="E22" s="451">
        <f>SUM(E23)</f>
        <v>300</v>
      </c>
      <c r="F22" s="441"/>
    </row>
    <row r="23" spans="1:6" ht="13.5" thickTop="1">
      <c r="A23" s="140" t="s">
        <v>238</v>
      </c>
      <c r="B23" s="152"/>
      <c r="C23" s="29" t="s">
        <v>125</v>
      </c>
      <c r="D23" s="29">
        <f>SUM(D24:D24)</f>
        <v>300</v>
      </c>
      <c r="E23" s="29">
        <f>SUM(E25:E25)</f>
        <v>300</v>
      </c>
      <c r="F23" s="169"/>
    </row>
    <row r="24" spans="1:6" ht="12.75">
      <c r="A24" s="153"/>
      <c r="B24" s="149" t="s">
        <v>432</v>
      </c>
      <c r="C24" s="30" t="s">
        <v>404</v>
      </c>
      <c r="D24" s="30">
        <v>300</v>
      </c>
      <c r="E24" s="30"/>
      <c r="F24" s="30"/>
    </row>
    <row r="25" spans="1:6" ht="13.5" thickBot="1">
      <c r="A25" s="148"/>
      <c r="B25" s="149" t="s">
        <v>137</v>
      </c>
      <c r="C25" s="30" t="s">
        <v>232</v>
      </c>
      <c r="D25" s="30"/>
      <c r="E25" s="30">
        <v>300</v>
      </c>
      <c r="F25" s="169"/>
    </row>
    <row r="26" spans="1:6" ht="14.25" thickBot="1" thickTop="1">
      <c r="A26" s="183" t="s">
        <v>211</v>
      </c>
      <c r="B26" s="184"/>
      <c r="C26" s="28" t="s">
        <v>609</v>
      </c>
      <c r="D26" s="28">
        <f>SUM(D27+D53+D76+D79+D83)</f>
        <v>10414000</v>
      </c>
      <c r="E26" s="28">
        <f>SUM(E27+E53+E76+E79+E83)</f>
        <v>10414000</v>
      </c>
      <c r="F26" s="28">
        <f>SUM(F27+F53+F76+F79+F83)</f>
        <v>5000</v>
      </c>
    </row>
    <row r="27" spans="1:6" ht="13.5" thickTop="1">
      <c r="A27" s="140" t="s">
        <v>610</v>
      </c>
      <c r="B27" s="146"/>
      <c r="C27" s="147" t="s">
        <v>269</v>
      </c>
      <c r="D27" s="147">
        <f>SUM(D28:D29)</f>
        <v>810000</v>
      </c>
      <c r="E27" s="147">
        <f>SUM(E30:E50)</f>
        <v>810000</v>
      </c>
      <c r="F27" s="147">
        <f>SUM(F51:F52)</f>
        <v>1000</v>
      </c>
    </row>
    <row r="28" spans="1:6" ht="12.75">
      <c r="A28" s="140"/>
      <c r="B28" s="146" t="s">
        <v>432</v>
      </c>
      <c r="C28" s="154" t="s">
        <v>404</v>
      </c>
      <c r="D28" s="154">
        <v>810000</v>
      </c>
      <c r="E28" s="154"/>
      <c r="F28" s="30"/>
    </row>
    <row r="29" spans="1:6" ht="12.75">
      <c r="A29" s="140"/>
      <c r="B29" s="146" t="s">
        <v>257</v>
      </c>
      <c r="C29" s="154" t="s">
        <v>198</v>
      </c>
      <c r="D29" s="154">
        <v>0</v>
      </c>
      <c r="E29" s="154"/>
      <c r="F29" s="30"/>
    </row>
    <row r="30" spans="1:6" ht="12.75">
      <c r="A30" s="148"/>
      <c r="B30" s="149" t="s">
        <v>213</v>
      </c>
      <c r="C30" s="30" t="s">
        <v>440</v>
      </c>
      <c r="D30" s="30"/>
      <c r="E30" s="30">
        <v>1200</v>
      </c>
      <c r="F30" s="30"/>
    </row>
    <row r="31" spans="1:6" ht="12.75">
      <c r="A31" s="148"/>
      <c r="B31" s="149" t="s">
        <v>215</v>
      </c>
      <c r="C31" s="30" t="s">
        <v>231</v>
      </c>
      <c r="D31" s="30"/>
      <c r="E31" s="30">
        <v>352739</v>
      </c>
      <c r="F31" s="30"/>
    </row>
    <row r="32" spans="1:6" ht="12.75">
      <c r="A32" s="148"/>
      <c r="B32" s="149" t="s">
        <v>216</v>
      </c>
      <c r="C32" s="30" t="s">
        <v>106</v>
      </c>
      <c r="D32" s="30"/>
      <c r="E32" s="30">
        <v>24100</v>
      </c>
      <c r="F32" s="30"/>
    </row>
    <row r="33" spans="1:6" ht="12.75">
      <c r="A33" s="148"/>
      <c r="B33" s="149" t="s">
        <v>141</v>
      </c>
      <c r="C33" s="30" t="s">
        <v>102</v>
      </c>
      <c r="D33" s="30"/>
      <c r="E33" s="30">
        <v>66151</v>
      </c>
      <c r="F33" s="30"/>
    </row>
    <row r="34" spans="1:6" ht="12.75">
      <c r="A34" s="148"/>
      <c r="B34" s="149" t="s">
        <v>142</v>
      </c>
      <c r="C34" s="30" t="s">
        <v>607</v>
      </c>
      <c r="D34" s="30"/>
      <c r="E34" s="30">
        <v>9141</v>
      </c>
      <c r="F34" s="30"/>
    </row>
    <row r="35" spans="1:6" ht="12.75">
      <c r="A35" s="148"/>
      <c r="B35" s="149" t="s">
        <v>415</v>
      </c>
      <c r="C35" s="30" t="s">
        <v>230</v>
      </c>
      <c r="D35" s="30"/>
      <c r="E35" s="30">
        <v>3000</v>
      </c>
      <c r="F35" s="30"/>
    </row>
    <row r="36" spans="1:6" ht="12.75">
      <c r="A36" s="148"/>
      <c r="B36" s="149" t="s">
        <v>136</v>
      </c>
      <c r="C36" s="30" t="s">
        <v>147</v>
      </c>
      <c r="D36" s="30"/>
      <c r="E36" s="30">
        <v>149686</v>
      </c>
      <c r="F36" s="30"/>
    </row>
    <row r="37" spans="1:6" ht="12.75">
      <c r="A37" s="148"/>
      <c r="B37" s="149" t="s">
        <v>395</v>
      </c>
      <c r="C37" s="30" t="s">
        <v>396</v>
      </c>
      <c r="D37" s="30"/>
      <c r="E37" s="30">
        <v>6000</v>
      </c>
      <c r="F37" s="30"/>
    </row>
    <row r="38" spans="1:6" ht="12.75">
      <c r="A38" s="148"/>
      <c r="B38" s="149" t="s">
        <v>314</v>
      </c>
      <c r="C38" s="30" t="s">
        <v>315</v>
      </c>
      <c r="D38" s="30"/>
      <c r="E38" s="30">
        <v>1000</v>
      </c>
      <c r="F38" s="30"/>
    </row>
    <row r="39" spans="1:6" ht="12.75">
      <c r="A39" s="148"/>
      <c r="B39" s="149" t="s">
        <v>157</v>
      </c>
      <c r="C39" s="30" t="s">
        <v>604</v>
      </c>
      <c r="D39" s="30"/>
      <c r="E39" s="30">
        <v>20000</v>
      </c>
      <c r="F39" s="30"/>
    </row>
    <row r="40" spans="1:6" ht="12.75">
      <c r="A40" s="148"/>
      <c r="B40" s="149" t="s">
        <v>140</v>
      </c>
      <c r="C40" s="30" t="s">
        <v>221</v>
      </c>
      <c r="D40" s="30"/>
      <c r="E40" s="30">
        <v>10000</v>
      </c>
      <c r="F40" s="30"/>
    </row>
    <row r="41" spans="1:6" ht="12.75">
      <c r="A41" s="148"/>
      <c r="B41" s="149" t="s">
        <v>599</v>
      </c>
      <c r="C41" s="30" t="s">
        <v>600</v>
      </c>
      <c r="D41" s="30"/>
      <c r="E41" s="30">
        <v>800</v>
      </c>
      <c r="F41" s="30"/>
    </row>
    <row r="42" spans="1:6" ht="12.75">
      <c r="A42" s="148"/>
      <c r="B42" s="149" t="s">
        <v>137</v>
      </c>
      <c r="C42" s="30" t="s">
        <v>232</v>
      </c>
      <c r="D42" s="30"/>
      <c r="E42" s="30">
        <v>120000</v>
      </c>
      <c r="F42" s="30"/>
    </row>
    <row r="43" spans="1:6" ht="12.75">
      <c r="A43" s="148"/>
      <c r="B43" s="149" t="s">
        <v>570</v>
      </c>
      <c r="C43" s="30" t="s">
        <v>539</v>
      </c>
      <c r="D43" s="30"/>
      <c r="E43" s="30">
        <v>2500</v>
      </c>
      <c r="F43" s="30"/>
    </row>
    <row r="44" spans="1:6" ht="12.75">
      <c r="A44" s="148"/>
      <c r="B44" s="149" t="s">
        <v>474</v>
      </c>
      <c r="C44" s="30" t="s">
        <v>497</v>
      </c>
      <c r="D44" s="30"/>
      <c r="E44" s="30">
        <v>5000</v>
      </c>
      <c r="F44" s="30"/>
    </row>
    <row r="45" spans="1:6" ht="12.75">
      <c r="A45" s="148"/>
      <c r="B45" s="149" t="s">
        <v>218</v>
      </c>
      <c r="C45" s="30" t="s">
        <v>113</v>
      </c>
      <c r="D45" s="30"/>
      <c r="E45" s="30">
        <v>5000</v>
      </c>
      <c r="F45" s="30"/>
    </row>
    <row r="46" spans="1:6" ht="12.75">
      <c r="A46" s="148"/>
      <c r="B46" s="149" t="s">
        <v>222</v>
      </c>
      <c r="C46" s="30" t="s">
        <v>577</v>
      </c>
      <c r="D46" s="30"/>
      <c r="E46" s="30">
        <v>6000</v>
      </c>
      <c r="F46" s="30"/>
    </row>
    <row r="47" spans="1:6" ht="12.75">
      <c r="A47" s="148"/>
      <c r="B47" s="149" t="s">
        <v>219</v>
      </c>
      <c r="C47" s="30" t="s">
        <v>123</v>
      </c>
      <c r="D47" s="30"/>
      <c r="E47" s="30">
        <v>11683</v>
      </c>
      <c r="F47" s="30"/>
    </row>
    <row r="48" spans="1:6" ht="24">
      <c r="A48" s="148"/>
      <c r="B48" s="149" t="s">
        <v>459</v>
      </c>
      <c r="C48" s="26" t="s">
        <v>476</v>
      </c>
      <c r="D48" s="30"/>
      <c r="E48" s="30">
        <v>10000</v>
      </c>
      <c r="F48" s="30"/>
    </row>
    <row r="49" spans="1:6" ht="24">
      <c r="A49" s="148"/>
      <c r="B49" s="149" t="s">
        <v>462</v>
      </c>
      <c r="C49" s="26" t="s">
        <v>477</v>
      </c>
      <c r="D49" s="30"/>
      <c r="E49" s="30">
        <v>5000</v>
      </c>
      <c r="F49" s="30"/>
    </row>
    <row r="50" spans="1:6" ht="24">
      <c r="A50" s="148"/>
      <c r="B50" s="149" t="s">
        <v>478</v>
      </c>
      <c r="C50" s="26" t="s">
        <v>479</v>
      </c>
      <c r="D50" s="30"/>
      <c r="E50" s="30">
        <v>1000</v>
      </c>
      <c r="F50" s="30"/>
    </row>
    <row r="51" spans="1:6" ht="12.75">
      <c r="A51" s="168"/>
      <c r="B51" s="146" t="s">
        <v>195</v>
      </c>
      <c r="C51" s="154" t="s">
        <v>196</v>
      </c>
      <c r="D51" s="154"/>
      <c r="E51" s="154"/>
      <c r="F51" s="30">
        <v>950</v>
      </c>
    </row>
    <row r="52" spans="1:6" ht="12.75">
      <c r="A52" s="140"/>
      <c r="B52" s="152" t="s">
        <v>195</v>
      </c>
      <c r="C52" s="169" t="s">
        <v>197</v>
      </c>
      <c r="D52" s="169"/>
      <c r="E52" s="169"/>
      <c r="F52" s="169">
        <v>50</v>
      </c>
    </row>
    <row r="53" spans="1:6" ht="28.5" customHeight="1">
      <c r="A53" s="148" t="s">
        <v>447</v>
      </c>
      <c r="B53" s="149"/>
      <c r="C53" s="151" t="s">
        <v>199</v>
      </c>
      <c r="D53" s="151">
        <f>SUM(D54:D54)</f>
        <v>9319000</v>
      </c>
      <c r="E53" s="452">
        <f>SUM(E55:E75)</f>
        <v>9319000</v>
      </c>
      <c r="F53" s="452">
        <f>SUM(F74:F75)</f>
        <v>1000</v>
      </c>
    </row>
    <row r="54" spans="1:6" ht="12.75">
      <c r="A54" s="148"/>
      <c r="B54" s="149" t="s">
        <v>432</v>
      </c>
      <c r="C54" s="26" t="s">
        <v>404</v>
      </c>
      <c r="D54" s="26">
        <v>9319000</v>
      </c>
      <c r="E54" s="30"/>
      <c r="F54" s="30"/>
    </row>
    <row r="55" spans="1:6" ht="12.75">
      <c r="A55" s="148"/>
      <c r="B55" s="149" t="s">
        <v>271</v>
      </c>
      <c r="C55" s="30" t="s">
        <v>442</v>
      </c>
      <c r="D55" s="30"/>
      <c r="E55" s="30">
        <v>8972728</v>
      </c>
      <c r="F55" s="30"/>
    </row>
    <row r="56" spans="1:6" ht="12.75">
      <c r="A56" s="148"/>
      <c r="B56" s="149" t="s">
        <v>141</v>
      </c>
      <c r="C56" s="30" t="s">
        <v>566</v>
      </c>
      <c r="D56" s="30"/>
      <c r="E56" s="30">
        <v>74845</v>
      </c>
      <c r="F56" s="30"/>
    </row>
    <row r="57" spans="1:6" ht="12.75">
      <c r="A57" s="148"/>
      <c r="B57" s="149" t="s">
        <v>215</v>
      </c>
      <c r="C57" s="30" t="s">
        <v>231</v>
      </c>
      <c r="D57" s="30"/>
      <c r="E57" s="30">
        <v>62485</v>
      </c>
      <c r="F57" s="30"/>
    </row>
    <row r="58" spans="1:6" ht="12.75">
      <c r="A58" s="148"/>
      <c r="B58" s="149" t="s">
        <v>216</v>
      </c>
      <c r="C58" s="30" t="s">
        <v>106</v>
      </c>
      <c r="D58" s="30"/>
      <c r="E58" s="30">
        <v>4007</v>
      </c>
      <c r="F58" s="30"/>
    </row>
    <row r="59" spans="1:6" ht="12.75">
      <c r="A59" s="148"/>
      <c r="B59" s="149" t="s">
        <v>141</v>
      </c>
      <c r="C59" s="30" t="s">
        <v>102</v>
      </c>
      <c r="D59" s="30"/>
      <c r="E59" s="30">
        <v>11431</v>
      </c>
      <c r="F59" s="30"/>
    </row>
    <row r="60" spans="1:6" ht="12.75">
      <c r="A60" s="148"/>
      <c r="B60" s="149" t="s">
        <v>142</v>
      </c>
      <c r="C60" s="30" t="s">
        <v>607</v>
      </c>
      <c r="D60" s="30"/>
      <c r="E60" s="30">
        <v>1630</v>
      </c>
      <c r="F60" s="30"/>
    </row>
    <row r="61" spans="1:6" ht="12.75">
      <c r="A61" s="148"/>
      <c r="B61" s="149" t="s">
        <v>415</v>
      </c>
      <c r="C61" s="30" t="s">
        <v>230</v>
      </c>
      <c r="D61" s="30"/>
      <c r="E61" s="30">
        <v>1200</v>
      </c>
      <c r="F61" s="30"/>
    </row>
    <row r="62" spans="1:6" ht="12.75">
      <c r="A62" s="148"/>
      <c r="B62" s="149" t="s">
        <v>136</v>
      </c>
      <c r="C62" s="30" t="s">
        <v>147</v>
      </c>
      <c r="D62" s="30"/>
      <c r="E62" s="30">
        <v>35300</v>
      </c>
      <c r="F62" s="30"/>
    </row>
    <row r="63" spans="1:6" ht="12.75">
      <c r="A63" s="148"/>
      <c r="B63" s="149" t="s">
        <v>157</v>
      </c>
      <c r="C63" s="30" t="s">
        <v>118</v>
      </c>
      <c r="D63" s="30"/>
      <c r="E63" s="30">
        <v>12000</v>
      </c>
      <c r="F63" s="30"/>
    </row>
    <row r="64" spans="1:6" ht="12.75">
      <c r="A64" s="148"/>
      <c r="B64" s="149" t="s">
        <v>140</v>
      </c>
      <c r="C64" s="30" t="s">
        <v>221</v>
      </c>
      <c r="D64" s="30"/>
      <c r="E64" s="30">
        <v>36903</v>
      </c>
      <c r="F64" s="30"/>
    </row>
    <row r="65" spans="1:6" ht="12.75">
      <c r="A65" s="148"/>
      <c r="B65" s="149" t="s">
        <v>599</v>
      </c>
      <c r="C65" s="30" t="s">
        <v>600</v>
      </c>
      <c r="D65" s="30"/>
      <c r="E65" s="30">
        <v>105</v>
      </c>
      <c r="F65" s="30"/>
    </row>
    <row r="66" spans="1:6" ht="12.75">
      <c r="A66" s="148"/>
      <c r="B66" s="149" t="s">
        <v>137</v>
      </c>
      <c r="C66" s="30" t="s">
        <v>232</v>
      </c>
      <c r="D66" s="30"/>
      <c r="E66" s="30">
        <v>89000</v>
      </c>
      <c r="F66" s="30"/>
    </row>
    <row r="67" spans="1:6" ht="12.75">
      <c r="A67" s="148"/>
      <c r="B67" s="149" t="s">
        <v>570</v>
      </c>
      <c r="C67" s="30" t="s">
        <v>539</v>
      </c>
      <c r="D67" s="30"/>
      <c r="E67" s="30">
        <v>1540</v>
      </c>
      <c r="F67" s="30"/>
    </row>
    <row r="68" spans="1:6" ht="12.75">
      <c r="A68" s="148"/>
      <c r="B68" s="149" t="s">
        <v>474</v>
      </c>
      <c r="C68" s="30" t="s">
        <v>497</v>
      </c>
      <c r="D68" s="30"/>
      <c r="E68" s="30">
        <v>4800</v>
      </c>
      <c r="F68" s="30"/>
    </row>
    <row r="69" spans="1:6" ht="12.75">
      <c r="A69" s="148"/>
      <c r="B69" s="149" t="s">
        <v>218</v>
      </c>
      <c r="C69" s="30" t="s">
        <v>113</v>
      </c>
      <c r="D69" s="30"/>
      <c r="E69" s="30">
        <v>600</v>
      </c>
      <c r="F69" s="30"/>
    </row>
    <row r="70" spans="1:6" ht="12.75">
      <c r="A70" s="148"/>
      <c r="B70" s="149" t="s">
        <v>219</v>
      </c>
      <c r="C70" s="30" t="s">
        <v>123</v>
      </c>
      <c r="D70" s="30"/>
      <c r="E70" s="30">
        <v>2726</v>
      </c>
      <c r="F70" s="30"/>
    </row>
    <row r="71" spans="1:6" ht="24">
      <c r="A71" s="140"/>
      <c r="B71" s="149" t="s">
        <v>459</v>
      </c>
      <c r="C71" s="26" t="s">
        <v>476</v>
      </c>
      <c r="D71" s="154"/>
      <c r="E71" s="154">
        <v>600</v>
      </c>
      <c r="F71" s="30"/>
    </row>
    <row r="72" spans="1:6" ht="24">
      <c r="A72" s="140"/>
      <c r="B72" s="149" t="s">
        <v>462</v>
      </c>
      <c r="C72" s="26" t="s">
        <v>477</v>
      </c>
      <c r="D72" s="154"/>
      <c r="E72" s="154">
        <v>3600</v>
      </c>
      <c r="F72" s="30"/>
    </row>
    <row r="73" spans="1:6" ht="24">
      <c r="A73" s="140"/>
      <c r="B73" s="149" t="s">
        <v>478</v>
      </c>
      <c r="C73" s="26" t="s">
        <v>479</v>
      </c>
      <c r="D73" s="154"/>
      <c r="E73" s="154">
        <v>3500</v>
      </c>
      <c r="F73" s="30"/>
    </row>
    <row r="74" spans="1:6" ht="12.75">
      <c r="A74" s="168"/>
      <c r="B74" s="146" t="s">
        <v>195</v>
      </c>
      <c r="C74" s="154" t="s">
        <v>196</v>
      </c>
      <c r="D74" s="154"/>
      <c r="E74" s="154"/>
      <c r="F74" s="30">
        <v>950</v>
      </c>
    </row>
    <row r="75" spans="1:6" ht="12.75">
      <c r="A75" s="140"/>
      <c r="B75" s="152" t="s">
        <v>195</v>
      </c>
      <c r="C75" s="169" t="s">
        <v>197</v>
      </c>
      <c r="D75" s="169"/>
      <c r="E75" s="169"/>
      <c r="F75" s="169">
        <v>50</v>
      </c>
    </row>
    <row r="76" spans="1:6" ht="36">
      <c r="A76" s="148" t="s">
        <v>611</v>
      </c>
      <c r="B76" s="149"/>
      <c r="C76" s="151" t="s">
        <v>448</v>
      </c>
      <c r="D76" s="151">
        <f>D77</f>
        <v>22000</v>
      </c>
      <c r="E76" s="150">
        <f>E78</f>
        <v>22000</v>
      </c>
      <c r="F76" s="30"/>
    </row>
    <row r="77" spans="1:6" ht="12.75">
      <c r="A77" s="148"/>
      <c r="B77" s="149" t="s">
        <v>432</v>
      </c>
      <c r="C77" s="26" t="s">
        <v>404</v>
      </c>
      <c r="D77" s="26">
        <v>22000</v>
      </c>
      <c r="E77" s="30"/>
      <c r="F77" s="30"/>
    </row>
    <row r="78" spans="1:6" ht="12.75">
      <c r="A78" s="148"/>
      <c r="B78" s="149" t="s">
        <v>272</v>
      </c>
      <c r="C78" s="30" t="s">
        <v>200</v>
      </c>
      <c r="D78" s="30"/>
      <c r="E78" s="30">
        <v>22000</v>
      </c>
      <c r="F78" s="30"/>
    </row>
    <row r="79" spans="1:6" ht="12.75">
      <c r="A79" s="148" t="s">
        <v>612</v>
      </c>
      <c r="B79" s="149"/>
      <c r="C79" s="150" t="s">
        <v>270</v>
      </c>
      <c r="D79" s="150">
        <f>D81</f>
        <v>160000</v>
      </c>
      <c r="E79" s="150">
        <f>SUM(E82:E82)</f>
        <v>160000</v>
      </c>
      <c r="F79" s="30"/>
    </row>
    <row r="80" spans="1:6" ht="12.75">
      <c r="A80" s="148"/>
      <c r="B80" s="149"/>
      <c r="C80" s="150" t="s">
        <v>688</v>
      </c>
      <c r="D80" s="150"/>
      <c r="E80" s="30"/>
      <c r="F80" s="30"/>
    </row>
    <row r="81" spans="1:6" ht="12.75">
      <c r="A81" s="148"/>
      <c r="B81" s="149" t="s">
        <v>432</v>
      </c>
      <c r="C81" s="30" t="s">
        <v>404</v>
      </c>
      <c r="D81" s="30">
        <v>160000</v>
      </c>
      <c r="E81" s="30"/>
      <c r="F81" s="30"/>
    </row>
    <row r="82" spans="1:6" ht="12.75">
      <c r="A82" s="148"/>
      <c r="B82" s="149" t="s">
        <v>271</v>
      </c>
      <c r="C82" s="30" t="s">
        <v>442</v>
      </c>
      <c r="D82" s="30"/>
      <c r="E82" s="30">
        <v>160000</v>
      </c>
      <c r="F82" s="30"/>
    </row>
    <row r="83" spans="1:6" ht="12.75">
      <c r="A83" s="148" t="s">
        <v>615</v>
      </c>
      <c r="B83" s="149"/>
      <c r="C83" s="150" t="s">
        <v>277</v>
      </c>
      <c r="D83" s="150">
        <f>D84</f>
        <v>103000</v>
      </c>
      <c r="E83" s="150">
        <f>SUM(E85)</f>
        <v>103000</v>
      </c>
      <c r="F83" s="150">
        <f>SUM(F86:F87)</f>
        <v>3000</v>
      </c>
    </row>
    <row r="84" spans="1:6" ht="12.75">
      <c r="A84" s="148"/>
      <c r="B84" s="149" t="s">
        <v>432</v>
      </c>
      <c r="C84" s="30" t="s">
        <v>404</v>
      </c>
      <c r="D84" s="30">
        <v>103000</v>
      </c>
      <c r="E84" s="30"/>
      <c r="F84" s="30"/>
    </row>
    <row r="85" spans="1:6" ht="12.75">
      <c r="A85" s="153"/>
      <c r="B85" s="149" t="s">
        <v>137</v>
      </c>
      <c r="C85" s="30" t="s">
        <v>433</v>
      </c>
      <c r="D85" s="30"/>
      <c r="E85" s="30">
        <v>103000</v>
      </c>
      <c r="F85" s="169"/>
    </row>
    <row r="86" spans="1:6" ht="12.75">
      <c r="A86" s="168"/>
      <c r="B86" s="146" t="s">
        <v>195</v>
      </c>
      <c r="C86" s="154" t="s">
        <v>196</v>
      </c>
      <c r="D86" s="154"/>
      <c r="E86" s="154"/>
      <c r="F86" s="30">
        <v>2850</v>
      </c>
    </row>
    <row r="87" spans="1:6" ht="13.5" thickBot="1">
      <c r="A87" s="140"/>
      <c r="B87" s="152" t="s">
        <v>195</v>
      </c>
      <c r="C87" s="169" t="s">
        <v>197</v>
      </c>
      <c r="D87" s="169"/>
      <c r="E87" s="169"/>
      <c r="F87" s="169">
        <v>150</v>
      </c>
    </row>
    <row r="88" spans="1:6" s="25" customFormat="1" ht="14.25" thickBot="1" thickTop="1">
      <c r="A88" s="183"/>
      <c r="B88" s="184"/>
      <c r="C88" s="185" t="s">
        <v>203</v>
      </c>
      <c r="D88" s="185">
        <f>SUM(D12+D18+D22+D26)</f>
        <v>10564296</v>
      </c>
      <c r="E88" s="185">
        <f>SUM(E12+E18+E22+E26)</f>
        <v>10564296</v>
      </c>
      <c r="F88" s="185">
        <f>SUM(F12+F18+F22+F26)</f>
        <v>80000</v>
      </c>
    </row>
    <row r="89" spans="1:6" ht="13.5" thickTop="1">
      <c r="A89" s="133"/>
      <c r="B89" s="134"/>
      <c r="C89" s="36" t="s">
        <v>204</v>
      </c>
      <c r="D89" s="36"/>
      <c r="E89" s="36"/>
      <c r="F89" s="90">
        <f>SUM(F17+F52+F75+F87)</f>
        <v>4000</v>
      </c>
    </row>
    <row r="90" spans="1:6" ht="12.75">
      <c r="A90" s="133"/>
      <c r="B90" s="134"/>
      <c r="C90" s="435" t="s">
        <v>196</v>
      </c>
      <c r="D90" s="435"/>
      <c r="E90" s="36"/>
      <c r="F90" s="90">
        <f>SUM(F16+F51+F74+F86)</f>
        <v>76000</v>
      </c>
    </row>
    <row r="91" spans="1:6" ht="12.75">
      <c r="A91" s="133"/>
      <c r="B91" s="134"/>
      <c r="C91" s="36"/>
      <c r="D91" s="36"/>
      <c r="E91" s="36"/>
      <c r="F91" s="36"/>
    </row>
    <row r="92" spans="3:6" ht="12.75">
      <c r="C92" s="36"/>
      <c r="D92" s="36"/>
      <c r="E92" s="36"/>
      <c r="F92" s="36"/>
    </row>
  </sheetData>
  <mergeCells count="3">
    <mergeCell ref="D1:E1"/>
    <mergeCell ref="D2:E2"/>
    <mergeCell ref="D3:E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17" sqref="C17"/>
    </sheetView>
  </sheetViews>
  <sheetFormatPr defaultColWidth="9.00390625" defaultRowHeight="12.75"/>
  <cols>
    <col min="1" max="1" width="7.00390625" style="0" customWidth="1"/>
    <col min="2" max="2" width="7.125" style="0" customWidth="1"/>
    <col min="3" max="3" width="33.875" style="0" customWidth="1"/>
    <col min="4" max="4" width="11.75390625" style="0" customWidth="1"/>
    <col min="5" max="5" width="12.00390625" style="0" customWidth="1"/>
  </cols>
  <sheetData>
    <row r="1" spans="1:6" ht="15.75">
      <c r="A1" s="132"/>
      <c r="B1" s="36"/>
      <c r="C1" s="36"/>
      <c r="D1" s="36" t="s">
        <v>33</v>
      </c>
      <c r="E1" s="36"/>
      <c r="F1" s="132"/>
    </row>
    <row r="2" spans="1:6" ht="15.75">
      <c r="A2" s="132"/>
      <c r="B2" s="36"/>
      <c r="C2" s="36"/>
      <c r="D2" s="36" t="s">
        <v>724</v>
      </c>
      <c r="E2" s="36"/>
      <c r="F2" s="132"/>
    </row>
    <row r="3" spans="1:6" ht="15.75">
      <c r="A3" s="132"/>
      <c r="B3" s="36"/>
      <c r="C3" s="36"/>
      <c r="D3" s="36" t="s">
        <v>51</v>
      </c>
      <c r="E3" s="36"/>
      <c r="F3" s="132"/>
    </row>
    <row r="4" spans="1:6" ht="15.75">
      <c r="A4" s="132"/>
      <c r="B4" s="36"/>
      <c r="C4" s="36"/>
      <c r="D4" s="36"/>
      <c r="E4" s="36"/>
      <c r="F4" s="132"/>
    </row>
    <row r="5" spans="1:6" ht="43.5" customHeight="1">
      <c r="A5" s="132"/>
      <c r="B5" s="569" t="s">
        <v>83</v>
      </c>
      <c r="C5" s="569"/>
      <c r="D5" s="569"/>
      <c r="E5" s="569"/>
      <c r="F5" s="132"/>
    </row>
    <row r="6" spans="1:6" ht="15.75">
      <c r="A6" s="132"/>
      <c r="B6" s="132"/>
      <c r="C6" s="377"/>
      <c r="D6" s="132"/>
      <c r="E6" s="132"/>
      <c r="F6" s="132"/>
    </row>
    <row r="7" spans="1:6" ht="15.75">
      <c r="A7" s="132"/>
      <c r="B7" s="132"/>
      <c r="C7" s="377"/>
      <c r="D7" s="132"/>
      <c r="E7" s="132"/>
      <c r="F7" s="132"/>
    </row>
    <row r="8" spans="1:6" ht="16.5" thickBot="1">
      <c r="A8" s="132"/>
      <c r="B8" s="132"/>
      <c r="C8" s="377"/>
      <c r="D8" s="132"/>
      <c r="E8" s="132" t="s">
        <v>556</v>
      </c>
      <c r="F8" s="132"/>
    </row>
    <row r="9" spans="1:6" ht="17.25" thickBot="1" thickTop="1">
      <c r="A9" s="453" t="s">
        <v>309</v>
      </c>
      <c r="B9" s="453" t="s">
        <v>742</v>
      </c>
      <c r="C9" s="454" t="s">
        <v>70</v>
      </c>
      <c r="D9" s="453" t="s">
        <v>551</v>
      </c>
      <c r="E9" s="453" t="s">
        <v>260</v>
      </c>
      <c r="F9" s="132"/>
    </row>
    <row r="10" spans="1:6" ht="24.75" thickTop="1">
      <c r="A10" s="153" t="s">
        <v>207</v>
      </c>
      <c r="B10" s="457">
        <v>75023</v>
      </c>
      <c r="C10" s="458" t="s">
        <v>72</v>
      </c>
      <c r="D10" s="459">
        <v>0</v>
      </c>
      <c r="E10" s="561">
        <v>75000</v>
      </c>
      <c r="F10" s="132"/>
    </row>
    <row r="11" spans="1:6" ht="24">
      <c r="A11" s="153" t="s">
        <v>268</v>
      </c>
      <c r="B11" s="460" t="s">
        <v>427</v>
      </c>
      <c r="C11" s="461" t="s">
        <v>73</v>
      </c>
      <c r="D11" s="30">
        <v>10061</v>
      </c>
      <c r="E11" s="30">
        <v>20121</v>
      </c>
      <c r="F11" s="132"/>
    </row>
    <row r="12" spans="1:6" ht="16.5" thickBot="1">
      <c r="A12" s="140">
        <v>921</v>
      </c>
      <c r="B12" s="455">
        <v>92116</v>
      </c>
      <c r="C12" s="456" t="s">
        <v>74</v>
      </c>
      <c r="D12" s="462">
        <v>33000</v>
      </c>
      <c r="E12" s="462">
        <v>237519</v>
      </c>
      <c r="F12" s="132"/>
    </row>
    <row r="13" spans="1:6" ht="17.25" thickBot="1" thickTop="1">
      <c r="A13" s="441" t="s">
        <v>98</v>
      </c>
      <c r="B13" s="464" t="s">
        <v>98</v>
      </c>
      <c r="C13" s="465" t="s">
        <v>88</v>
      </c>
      <c r="D13" s="441">
        <f>SUM(D10:D12)</f>
        <v>43061</v>
      </c>
      <c r="E13" s="441">
        <f>SUM(E10:E12)</f>
        <v>332640</v>
      </c>
      <c r="F13" s="132"/>
    </row>
    <row r="14" ht="13.5" thickTop="1"/>
  </sheetData>
  <mergeCells count="1"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G5" sqref="G5"/>
    </sheetView>
  </sheetViews>
  <sheetFormatPr defaultColWidth="9.00390625" defaultRowHeight="12.75"/>
  <cols>
    <col min="1" max="1" width="3.25390625" style="0" customWidth="1"/>
    <col min="2" max="2" width="18.75390625" style="0" customWidth="1"/>
    <col min="3" max="3" width="5.875" style="0" customWidth="1"/>
    <col min="4" max="4" width="6.75390625" style="0" customWidth="1"/>
    <col min="5" max="5" width="11.75390625" style="0" customWidth="1"/>
    <col min="6" max="7" width="11.375" style="0" customWidth="1"/>
    <col min="8" max="8" width="12.125" style="0" customWidth="1"/>
  </cols>
  <sheetData>
    <row r="1" spans="1:8" ht="12.75">
      <c r="A1" s="36"/>
      <c r="B1" s="36"/>
      <c r="C1" s="36"/>
      <c r="D1" s="36"/>
      <c r="E1" s="36"/>
      <c r="F1" s="36"/>
      <c r="G1" s="36" t="s">
        <v>729</v>
      </c>
      <c r="H1" s="36"/>
    </row>
    <row r="2" spans="1:8" ht="12.75">
      <c r="A2" s="36"/>
      <c r="B2" s="36"/>
      <c r="C2" s="36"/>
      <c r="D2" s="36"/>
      <c r="E2" s="36"/>
      <c r="F2" s="36"/>
      <c r="G2" s="36" t="s">
        <v>34</v>
      </c>
      <c r="H2" s="36"/>
    </row>
    <row r="3" spans="1:8" ht="12.75">
      <c r="A3" s="36"/>
      <c r="B3" s="36"/>
      <c r="C3" s="36"/>
      <c r="D3" s="36"/>
      <c r="E3" s="36"/>
      <c r="F3" s="36"/>
      <c r="G3" s="36" t="s">
        <v>724</v>
      </c>
      <c r="H3" s="36"/>
    </row>
    <row r="4" spans="1:8" ht="12.75">
      <c r="A4" s="36"/>
      <c r="B4" s="36"/>
      <c r="C4" s="36"/>
      <c r="D4" s="36"/>
      <c r="E4" s="36"/>
      <c r="F4" s="36"/>
      <c r="G4" s="36" t="s">
        <v>35</v>
      </c>
      <c r="H4" s="36"/>
    </row>
    <row r="5" spans="1:8" ht="12.75">
      <c r="A5" s="36"/>
      <c r="B5" s="36"/>
      <c r="C5" s="36"/>
      <c r="D5" s="36"/>
      <c r="E5" s="36"/>
      <c r="F5" s="36"/>
      <c r="G5" s="36"/>
      <c r="H5" s="36"/>
    </row>
    <row r="6" spans="1:8" ht="12.75">
      <c r="A6" s="36"/>
      <c r="B6" s="36"/>
      <c r="C6" s="36"/>
      <c r="D6" s="36"/>
      <c r="E6" s="36"/>
      <c r="F6" s="36"/>
      <c r="G6" s="36"/>
      <c r="H6" s="36"/>
    </row>
    <row r="7" spans="1:8" ht="12.75">
      <c r="A7" s="36"/>
      <c r="B7" s="570" t="s">
        <v>75</v>
      </c>
      <c r="C7" s="570"/>
      <c r="D7" s="570"/>
      <c r="E7" s="570"/>
      <c r="F7" s="570"/>
      <c r="G7" s="570"/>
      <c r="H7" s="92"/>
    </row>
    <row r="8" spans="1:8" ht="12.75">
      <c r="A8" s="36"/>
      <c r="B8" s="92" t="s">
        <v>98</v>
      </c>
      <c r="C8" s="92"/>
      <c r="D8" s="92"/>
      <c r="E8" s="92"/>
      <c r="F8" s="92"/>
      <c r="G8" s="92"/>
      <c r="H8" s="92"/>
    </row>
    <row r="9" spans="1:8" ht="12.75">
      <c r="A9" s="36"/>
      <c r="B9" s="92"/>
      <c r="C9" s="92"/>
      <c r="D9" s="92"/>
      <c r="E9" s="92"/>
      <c r="F9" s="92"/>
      <c r="G9" s="92"/>
      <c r="H9" s="92"/>
    </row>
    <row r="10" spans="1:8" ht="13.5" thickBot="1">
      <c r="A10" s="36"/>
      <c r="B10" s="36"/>
      <c r="C10" s="36"/>
      <c r="D10" s="36"/>
      <c r="E10" s="36"/>
      <c r="F10" s="36"/>
      <c r="G10" s="36" t="s">
        <v>556</v>
      </c>
      <c r="H10" s="36"/>
    </row>
    <row r="11" spans="1:8" ht="13.5" thickTop="1">
      <c r="A11" s="93" t="s">
        <v>403</v>
      </c>
      <c r="B11" s="466" t="s">
        <v>95</v>
      </c>
      <c r="C11" s="467"/>
      <c r="D11" s="467"/>
      <c r="E11" s="468" t="s">
        <v>815</v>
      </c>
      <c r="F11" s="469" t="s">
        <v>98</v>
      </c>
      <c r="G11" s="467" t="s">
        <v>98</v>
      </c>
      <c r="H11" s="470" t="s">
        <v>78</v>
      </c>
    </row>
    <row r="12" spans="1:8" ht="12.75">
      <c r="A12" s="94"/>
      <c r="B12" s="471"/>
      <c r="C12" s="472" t="s">
        <v>817</v>
      </c>
      <c r="D12" s="472" t="s">
        <v>742</v>
      </c>
      <c r="E12" s="473" t="s">
        <v>76</v>
      </c>
      <c r="F12" s="474" t="s">
        <v>71</v>
      </c>
      <c r="G12" s="474" t="s">
        <v>260</v>
      </c>
      <c r="H12" s="455" t="s">
        <v>76</v>
      </c>
    </row>
    <row r="13" spans="1:8" ht="12.75">
      <c r="A13" s="94"/>
      <c r="B13" s="471"/>
      <c r="C13" s="472"/>
      <c r="D13" s="472"/>
      <c r="E13" s="473" t="s">
        <v>77</v>
      </c>
      <c r="F13" s="473"/>
      <c r="G13" s="474"/>
      <c r="H13" s="455" t="s">
        <v>818</v>
      </c>
    </row>
    <row r="14" spans="1:8" ht="13.5" thickBot="1">
      <c r="A14" s="220"/>
      <c r="B14" s="475"/>
      <c r="C14" s="476"/>
      <c r="D14" s="476"/>
      <c r="E14" s="477" t="s">
        <v>819</v>
      </c>
      <c r="F14" s="477"/>
      <c r="G14" s="478"/>
      <c r="H14" s="479" t="s">
        <v>819</v>
      </c>
    </row>
    <row r="15" spans="1:8" ht="14.25" thickBot="1" thickTop="1">
      <c r="A15" s="312">
        <v>1</v>
      </c>
      <c r="B15" s="388">
        <v>2</v>
      </c>
      <c r="C15" s="480">
        <v>3</v>
      </c>
      <c r="D15" s="480">
        <v>4</v>
      </c>
      <c r="E15" s="478">
        <v>5</v>
      </c>
      <c r="F15" s="478">
        <v>6</v>
      </c>
      <c r="G15" s="478">
        <v>7</v>
      </c>
      <c r="H15" s="479">
        <v>8</v>
      </c>
    </row>
    <row r="16" spans="1:8" ht="13.5" thickTop="1">
      <c r="A16" s="481">
        <v>1</v>
      </c>
      <c r="B16" s="482" t="s">
        <v>311</v>
      </c>
      <c r="C16" s="483">
        <v>801</v>
      </c>
      <c r="D16" s="483">
        <v>80101</v>
      </c>
      <c r="E16" s="484">
        <f>SUM(E17:E22)</f>
        <v>12081</v>
      </c>
      <c r="F16" s="484">
        <f>SUM(F17:F22)</f>
        <v>461617</v>
      </c>
      <c r="G16" s="484">
        <f>SUM(G17:G22)</f>
        <v>461018</v>
      </c>
      <c r="H16" s="485">
        <f>SUM(H17:H22)</f>
        <v>12680</v>
      </c>
    </row>
    <row r="17" spans="1:8" ht="12.75">
      <c r="A17" s="486"/>
      <c r="B17" s="487" t="s">
        <v>820</v>
      </c>
      <c r="C17" s="488"/>
      <c r="D17" s="488"/>
      <c r="E17" s="489">
        <v>5604</v>
      </c>
      <c r="F17" s="489">
        <v>113240</v>
      </c>
      <c r="G17" s="489">
        <v>114070</v>
      </c>
      <c r="H17" s="490">
        <f aca="true" t="shared" si="0" ref="H17:H26">SUM(E17+F17-G17)</f>
        <v>4774</v>
      </c>
    </row>
    <row r="18" spans="1:8" ht="12.75">
      <c r="A18" s="491"/>
      <c r="B18" s="492" t="s">
        <v>821</v>
      </c>
      <c r="C18" s="493"/>
      <c r="D18" s="493"/>
      <c r="E18" s="494">
        <v>2850</v>
      </c>
      <c r="F18" s="494">
        <v>99401</v>
      </c>
      <c r="G18" s="494">
        <v>99401</v>
      </c>
      <c r="H18" s="495">
        <f t="shared" si="0"/>
        <v>2850</v>
      </c>
    </row>
    <row r="19" spans="1:8" ht="12.75">
      <c r="A19" s="491"/>
      <c r="B19" s="492" t="s">
        <v>822</v>
      </c>
      <c r="C19" s="493"/>
      <c r="D19" s="493"/>
      <c r="E19" s="494">
        <v>3246</v>
      </c>
      <c r="F19" s="494">
        <v>182490</v>
      </c>
      <c r="G19" s="494">
        <v>180993</v>
      </c>
      <c r="H19" s="495">
        <f t="shared" si="0"/>
        <v>4743</v>
      </c>
    </row>
    <row r="20" spans="1:8" ht="12.75">
      <c r="A20" s="491"/>
      <c r="B20" s="492" t="s">
        <v>823</v>
      </c>
      <c r="C20" s="493"/>
      <c r="D20" s="493"/>
      <c r="E20" s="494">
        <v>300</v>
      </c>
      <c r="F20" s="494">
        <v>1731</v>
      </c>
      <c r="G20" s="494">
        <v>1719</v>
      </c>
      <c r="H20" s="495">
        <f t="shared" si="0"/>
        <v>312</v>
      </c>
    </row>
    <row r="21" spans="1:8" ht="12.75">
      <c r="A21" s="491"/>
      <c r="B21" s="492" t="s">
        <v>824</v>
      </c>
      <c r="C21" s="493"/>
      <c r="D21" s="493"/>
      <c r="E21" s="494">
        <v>1</v>
      </c>
      <c r="F21" s="494">
        <v>33160</v>
      </c>
      <c r="G21" s="494">
        <v>33160</v>
      </c>
      <c r="H21" s="495">
        <f t="shared" si="0"/>
        <v>1</v>
      </c>
    </row>
    <row r="22" spans="1:8" ht="12.75">
      <c r="A22" s="311"/>
      <c r="B22" s="471" t="s">
        <v>825</v>
      </c>
      <c r="C22" s="472"/>
      <c r="D22" s="472"/>
      <c r="E22" s="496">
        <v>80</v>
      </c>
      <c r="F22" s="496">
        <v>31595</v>
      </c>
      <c r="G22" s="496">
        <v>31675</v>
      </c>
      <c r="H22" s="497">
        <f t="shared" si="0"/>
        <v>0</v>
      </c>
    </row>
    <row r="23" spans="1:8" ht="12.75">
      <c r="A23" s="498">
        <v>2</v>
      </c>
      <c r="B23" s="499" t="s">
        <v>827</v>
      </c>
      <c r="C23" s="500">
        <v>801</v>
      </c>
      <c r="D23" s="500">
        <v>80104</v>
      </c>
      <c r="E23" s="501">
        <v>14635</v>
      </c>
      <c r="F23" s="501">
        <v>147430</v>
      </c>
      <c r="G23" s="501">
        <v>147430</v>
      </c>
      <c r="H23" s="502">
        <f t="shared" si="0"/>
        <v>14635</v>
      </c>
    </row>
    <row r="24" spans="1:8" ht="12.75">
      <c r="A24" s="498">
        <v>3</v>
      </c>
      <c r="B24" s="499" t="s">
        <v>826</v>
      </c>
      <c r="C24" s="500">
        <v>801</v>
      </c>
      <c r="D24" s="500">
        <v>80110</v>
      </c>
      <c r="E24" s="501">
        <v>9504</v>
      </c>
      <c r="F24" s="501">
        <v>222012</v>
      </c>
      <c r="G24" s="501">
        <v>222012</v>
      </c>
      <c r="H24" s="503">
        <f t="shared" si="0"/>
        <v>9504</v>
      </c>
    </row>
    <row r="25" spans="1:8" ht="12.75">
      <c r="A25" s="498">
        <v>4</v>
      </c>
      <c r="B25" s="499" t="s">
        <v>808</v>
      </c>
      <c r="C25" s="500">
        <v>852</v>
      </c>
      <c r="D25" s="500">
        <v>85219</v>
      </c>
      <c r="E25" s="501">
        <v>812</v>
      </c>
      <c r="F25" s="501">
        <v>5900</v>
      </c>
      <c r="G25" s="501">
        <v>6712</v>
      </c>
      <c r="H25" s="502">
        <f t="shared" si="0"/>
        <v>0</v>
      </c>
    </row>
    <row r="26" spans="1:8" ht="13.5" thickBot="1">
      <c r="A26" s="516">
        <v>5</v>
      </c>
      <c r="B26" s="517" t="s">
        <v>828</v>
      </c>
      <c r="C26" s="518">
        <v>926</v>
      </c>
      <c r="D26" s="518">
        <v>92604</v>
      </c>
      <c r="E26" s="519">
        <v>26201</v>
      </c>
      <c r="F26" s="519">
        <v>22559</v>
      </c>
      <c r="G26" s="519">
        <v>38271</v>
      </c>
      <c r="H26" s="520">
        <f t="shared" si="0"/>
        <v>10489</v>
      </c>
    </row>
    <row r="27" spans="1:8" ht="14.25" thickBot="1" thickTop="1">
      <c r="A27" s="453" t="s">
        <v>829</v>
      </c>
      <c r="B27" s="521" t="s">
        <v>830</v>
      </c>
      <c r="C27" s="522"/>
      <c r="D27" s="522"/>
      <c r="E27" s="287">
        <f>SUM(E16,E23:E26)</f>
        <v>63233</v>
      </c>
      <c r="F27" s="287">
        <f>SUM(F16,F23:F26)</f>
        <v>859518</v>
      </c>
      <c r="G27" s="287">
        <f>SUM(G16,G23:G26)</f>
        <v>875443</v>
      </c>
      <c r="H27" s="287">
        <f>SUM(H16,H23:H26)</f>
        <v>47308</v>
      </c>
    </row>
    <row r="28" spans="1:8" ht="15.75" thickTop="1">
      <c r="A28" s="316"/>
      <c r="B28" s="315"/>
      <c r="C28" s="315"/>
      <c r="D28" s="315"/>
      <c r="E28" s="315"/>
      <c r="F28" s="317"/>
      <c r="G28" s="317"/>
      <c r="H28" s="315"/>
    </row>
    <row r="29" spans="1:8" ht="15">
      <c r="A29" s="316"/>
      <c r="B29" s="315"/>
      <c r="C29" s="315"/>
      <c r="D29" s="315"/>
      <c r="E29" s="315"/>
      <c r="F29" s="317"/>
      <c r="G29" s="317"/>
      <c r="H29" s="315"/>
    </row>
    <row r="30" spans="1:8" ht="15">
      <c r="A30" s="316"/>
      <c r="B30" s="315"/>
      <c r="C30" s="315"/>
      <c r="D30" s="315"/>
      <c r="E30" s="315"/>
      <c r="F30" s="318" t="s">
        <v>98</v>
      </c>
      <c r="G30" s="318"/>
      <c r="H30" s="315"/>
    </row>
    <row r="31" spans="1:8" ht="12.75">
      <c r="A31" s="319"/>
      <c r="B31" s="320"/>
      <c r="C31" s="320"/>
      <c r="D31" s="320"/>
      <c r="E31" s="321"/>
      <c r="F31" s="321"/>
      <c r="G31" s="321"/>
      <c r="H31" s="321"/>
    </row>
    <row r="32" spans="1:8" ht="15">
      <c r="A32" s="319"/>
      <c r="B32" s="315"/>
      <c r="C32" s="315"/>
      <c r="D32" s="315"/>
      <c r="E32" s="322"/>
      <c r="F32" s="323" t="s">
        <v>98</v>
      </c>
      <c r="G32" s="323"/>
      <c r="H32" s="315"/>
    </row>
  </sheetData>
  <mergeCells count="1">
    <mergeCell ref="B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5.875" style="0" customWidth="1"/>
    <col min="2" max="2" width="8.375" style="0" customWidth="1"/>
    <col min="3" max="3" width="36.75390625" style="0" customWidth="1"/>
    <col min="4" max="4" width="14.00390625" style="0" customWidth="1"/>
  </cols>
  <sheetData>
    <row r="1" spans="1:5" ht="12.75">
      <c r="A1" s="36"/>
      <c r="B1" s="36"/>
      <c r="C1" s="36" t="s">
        <v>98</v>
      </c>
      <c r="D1" s="36" t="s">
        <v>36</v>
      </c>
      <c r="E1" s="36"/>
    </row>
    <row r="2" spans="1:5" ht="12.75">
      <c r="A2" s="36"/>
      <c r="B2" s="36"/>
      <c r="C2" s="36" t="s">
        <v>98</v>
      </c>
      <c r="D2" s="36" t="s">
        <v>795</v>
      </c>
      <c r="E2" s="36"/>
    </row>
    <row r="3" spans="1:5" ht="12.75">
      <c r="A3" s="36"/>
      <c r="B3" s="36"/>
      <c r="C3" s="36" t="s">
        <v>98</v>
      </c>
      <c r="D3" s="36" t="s">
        <v>51</v>
      </c>
      <c r="E3" s="36"/>
    </row>
    <row r="4" spans="1:5" ht="12.75">
      <c r="A4" s="36"/>
      <c r="B4" s="36"/>
      <c r="C4" s="36"/>
      <c r="D4" s="36"/>
      <c r="E4" s="36"/>
    </row>
    <row r="5" spans="1:5" ht="12.75">
      <c r="A5" s="36"/>
      <c r="B5" s="36"/>
      <c r="C5" s="36"/>
      <c r="D5" s="36"/>
      <c r="E5" s="36"/>
    </row>
    <row r="6" spans="1:5" ht="12.75">
      <c r="A6" s="36"/>
      <c r="B6" s="36"/>
      <c r="C6" s="92" t="s">
        <v>81</v>
      </c>
      <c r="D6" s="36"/>
      <c r="E6" s="36"/>
    </row>
    <row r="7" spans="1:5" ht="12.75">
      <c r="A7" s="36"/>
      <c r="B7" s="36"/>
      <c r="C7" s="92" t="s">
        <v>98</v>
      </c>
      <c r="D7" s="36"/>
      <c r="E7" s="36"/>
    </row>
    <row r="8" spans="1:5" ht="13.5" thickBot="1">
      <c r="A8" s="36"/>
      <c r="B8" s="36"/>
      <c r="C8" s="36"/>
      <c r="D8" s="506" t="s">
        <v>556</v>
      </c>
      <c r="E8" s="36"/>
    </row>
    <row r="9" spans="1:5" ht="13.5" thickTop="1">
      <c r="A9" s="507" t="s">
        <v>309</v>
      </c>
      <c r="B9" s="507" t="s">
        <v>742</v>
      </c>
      <c r="C9" s="508" t="s">
        <v>796</v>
      </c>
      <c r="D9" s="507" t="s">
        <v>797</v>
      </c>
      <c r="E9" s="36"/>
    </row>
    <row r="10" spans="1:5" ht="13.5" thickBot="1">
      <c r="A10" s="509"/>
      <c r="B10" s="510"/>
      <c r="C10" s="511"/>
      <c r="D10" s="509" t="s">
        <v>798</v>
      </c>
      <c r="E10" s="36"/>
    </row>
    <row r="11" spans="1:5" ht="13.5" thickTop="1">
      <c r="A11" s="142" t="s">
        <v>98</v>
      </c>
      <c r="B11" s="512" t="s">
        <v>98</v>
      </c>
      <c r="C11" s="463" t="s">
        <v>98</v>
      </c>
      <c r="D11" s="169" t="s">
        <v>98</v>
      </c>
      <c r="E11" s="36"/>
    </row>
    <row r="12" spans="1:5" ht="12.75">
      <c r="A12" s="514">
        <v>801</v>
      </c>
      <c r="B12" s="460">
        <v>80101</v>
      </c>
      <c r="C12" s="515" t="s">
        <v>79</v>
      </c>
      <c r="D12" s="30">
        <v>122630</v>
      </c>
      <c r="E12" s="36"/>
    </row>
    <row r="13" spans="1:5" ht="12.75">
      <c r="A13" s="514">
        <v>801</v>
      </c>
      <c r="B13" s="460">
        <v>80110</v>
      </c>
      <c r="C13" s="515" t="s">
        <v>80</v>
      </c>
      <c r="D13" s="30">
        <v>100132</v>
      </c>
      <c r="E13" s="36"/>
    </row>
    <row r="14" spans="1:5" ht="12.75">
      <c r="A14" s="514">
        <v>921</v>
      </c>
      <c r="B14" s="460" t="s">
        <v>299</v>
      </c>
      <c r="C14" s="515" t="s">
        <v>82</v>
      </c>
      <c r="D14" s="30">
        <v>620000</v>
      </c>
      <c r="E14" s="36"/>
    </row>
    <row r="15" spans="1:5" ht="13.5" thickBot="1">
      <c r="A15" s="142">
        <v>921</v>
      </c>
      <c r="B15" s="513">
        <v>92116</v>
      </c>
      <c r="C15" s="463" t="s">
        <v>82</v>
      </c>
      <c r="D15" s="169">
        <v>237519</v>
      </c>
      <c r="E15" s="36"/>
    </row>
    <row r="16" spans="1:5" ht="14.25" thickBot="1" thickTop="1">
      <c r="A16" s="441" t="s">
        <v>98</v>
      </c>
      <c r="B16" s="464" t="s">
        <v>98</v>
      </c>
      <c r="C16" s="465" t="s">
        <v>799</v>
      </c>
      <c r="D16" s="441">
        <f>SUM(D11:D15)</f>
        <v>1080281</v>
      </c>
      <c r="E16" s="36"/>
    </row>
    <row r="17" spans="1:4" ht="16.5" thickTop="1">
      <c r="A17" s="504" t="s">
        <v>98</v>
      </c>
      <c r="B17" s="504" t="s">
        <v>98</v>
      </c>
      <c r="C17" s="132"/>
      <c r="D17" s="504" t="s">
        <v>98</v>
      </c>
    </row>
    <row r="18" spans="1:4" ht="15.75">
      <c r="A18" s="132"/>
      <c r="B18" s="132"/>
      <c r="C18" s="132"/>
      <c r="D18" s="132"/>
    </row>
    <row r="19" spans="1:4" ht="15.75">
      <c r="A19" s="132"/>
      <c r="B19" s="132"/>
      <c r="C19" s="132"/>
      <c r="D19" s="132"/>
    </row>
    <row r="20" spans="1:4" ht="15.75">
      <c r="A20" s="132"/>
      <c r="B20" s="132"/>
      <c r="C20" s="15" t="s">
        <v>98</v>
      </c>
      <c r="D20" s="132"/>
    </row>
    <row r="21" spans="1:4" ht="15.75">
      <c r="A21" s="132"/>
      <c r="B21" s="132"/>
      <c r="C21" s="15"/>
      <c r="D21" s="132"/>
    </row>
    <row r="22" spans="1:4" ht="15.75">
      <c r="A22" s="132"/>
      <c r="B22" s="132"/>
      <c r="C22" s="505" t="s">
        <v>98</v>
      </c>
      <c r="D22" s="132"/>
    </row>
  </sheetData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</dc:creator>
  <cp:keywords/>
  <dc:description/>
  <cp:lastModifiedBy>skarbnik</cp:lastModifiedBy>
  <cp:lastPrinted>2006-12-18T08:44:59Z</cp:lastPrinted>
  <dcterms:created xsi:type="dcterms:W3CDTF">2000-10-28T18:53:25Z</dcterms:created>
  <dcterms:modified xsi:type="dcterms:W3CDTF">2006-12-20T07:00:30Z</dcterms:modified>
  <cp:category/>
  <cp:version/>
  <cp:contentType/>
  <cp:contentStatus/>
</cp:coreProperties>
</file>