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4921" windowWidth="7830" windowHeight="6210" activeTab="0"/>
  </bookViews>
  <sheets>
    <sheet name="Zał.nr 1-dochody" sheetId="1" r:id="rId1"/>
    <sheet name="Zał.nr 2-wydatki" sheetId="2" r:id="rId2"/>
    <sheet name="zał.nr 3-doch.i wyd.zadań zlec." sheetId="3" r:id="rId3"/>
    <sheet name="zał.nr4 wspólne z adm.samorz." sheetId="4" r:id="rId4"/>
    <sheet name="zał 5. 2004 -majątkowe" sheetId="5" r:id="rId5"/>
    <sheet name="zał.nr 6-deficyt" sheetId="6" r:id="rId6"/>
    <sheet name="zał. nr 7-prognoza długu" sheetId="7" r:id="rId7"/>
    <sheet name="zał.nr 8-zakł.budz." sheetId="8" r:id="rId8"/>
    <sheet name="zał.nr 9-instyt.kultury" sheetId="9" r:id="rId9"/>
    <sheet name="zał.nr 10-dot.celowe" sheetId="10" r:id="rId10"/>
    <sheet name="zał.nr 11-niepublicz." sheetId="11" r:id="rId11"/>
    <sheet name="zał.nr 12 -pozostałe dotacje" sheetId="12" r:id="rId12"/>
    <sheet name="zał.nr 13-GFOŚiGW" sheetId="13" r:id="rId13"/>
  </sheets>
  <definedNames>
    <definedName name="_xlnm.Print_Area" localSheetId="4">'zał 5. 2004 -majątkowe'!$A$1:$X$57</definedName>
    <definedName name="_xlnm.Print_Area" localSheetId="6">'zał. nr 7-prognoza długu'!$A$1:$H$25</definedName>
    <definedName name="_xlnm.Print_Area" localSheetId="9">'zał.nr 10-dot.celowe'!$A$1:$E$43</definedName>
    <definedName name="_xlnm.Print_Area" localSheetId="10">'zał.nr 11-niepublicz.'!$A$1:$E$18</definedName>
    <definedName name="_xlnm.Print_Area" localSheetId="11">'zał.nr 12 -pozostałe dotacje'!$A$1:$D$22</definedName>
    <definedName name="_xlnm.Print_Area" localSheetId="12">'zał.nr 13-GFOŚiGW'!$A$1:$E$39</definedName>
    <definedName name="_xlnm.Print_Area" localSheetId="0">'Zał.nr 1-dochody'!$A$1:$F$168</definedName>
    <definedName name="_xlnm.Print_Area" localSheetId="1">'Zał.nr 2-wydatki'!$A$1:$F$472</definedName>
    <definedName name="_xlnm.Print_Area" localSheetId="2">'zał.nr 3-doch.i wyd.zadań zlec.'!$A$1:$F$56</definedName>
    <definedName name="_xlnm.Print_Area" localSheetId="5">'zał.nr 6-deficyt'!$A$1:$E$26</definedName>
    <definedName name="_xlnm.Print_Area" localSheetId="7">'zał.nr 8-zakł.budz.'!$A$1:$J$28</definedName>
    <definedName name="_xlnm.Print_Area" localSheetId="8">'zał.nr 9-instyt.kultury'!$A$1:$D$17</definedName>
    <definedName name="_xlnm.Print_Area" localSheetId="3">'zał.nr4 wspólne z adm.samorz.'!$A$1:$F$19</definedName>
  </definedNames>
  <calcPr fullCalcOnLoad="1"/>
</workbook>
</file>

<file path=xl/sharedStrings.xml><?xml version="1.0" encoding="utf-8"?>
<sst xmlns="http://schemas.openxmlformats.org/spreadsheetml/2006/main" count="1791" uniqueCount="924">
  <si>
    <t>zakup samochodu</t>
  </si>
  <si>
    <t>budowa strażnicy w Lenartach</t>
  </si>
  <si>
    <t>zasiłek na zagospodarowanie</t>
  </si>
  <si>
    <t>odprawy pośmiertne</t>
  </si>
  <si>
    <t>składki na FP</t>
  </si>
  <si>
    <t>wydatki inwestycyjne-rozbudowa garażu</t>
  </si>
  <si>
    <t>DOCHODY OD OSÓB PRAWNYCH, OD OSÓB FIZYCZNYCH</t>
  </si>
  <si>
    <t>I OD INNYCH JEDN.NIE POS.OSOBOWOŚCI PRAWNYCH</t>
  </si>
  <si>
    <t>ORAZ WYDATKI ZWIĄZANE Z ICH POBOREM</t>
  </si>
  <si>
    <t>75647</t>
  </si>
  <si>
    <t>Urzędy naczelnych organów władzypaństwowej,kontroli</t>
  </si>
  <si>
    <t>URZĘDY NACZELNYCH ORGANÓW WŁADZY PAŃSTW.,KONTR.</t>
  </si>
  <si>
    <t>POMOC  SPOŁECZNA</t>
  </si>
  <si>
    <t>85203</t>
  </si>
  <si>
    <t>85213</t>
  </si>
  <si>
    <t>85214</t>
  </si>
  <si>
    <t>85215</t>
  </si>
  <si>
    <t>85216</t>
  </si>
  <si>
    <t>85219</t>
  </si>
  <si>
    <t>85228</t>
  </si>
  <si>
    <t>85295</t>
  </si>
  <si>
    <t>pomoc materialna dla studentów</t>
  </si>
  <si>
    <t xml:space="preserve">świadczenia społeczne(dożywianie dzieci, wyprawka) </t>
  </si>
  <si>
    <t>opłaty za odprowadzanie wód opadowych</t>
  </si>
  <si>
    <t>stacja uzdatniania wody</t>
  </si>
  <si>
    <t>woda i energia elektryczna</t>
  </si>
  <si>
    <t>odłów psów</t>
  </si>
  <si>
    <t>znakowanie ulic, naprawy, odnawianie ławek i inne</t>
  </si>
  <si>
    <t>źródeł</t>
  </si>
  <si>
    <t>Zaciągnięte pożyczki na rynku krajowym</t>
  </si>
  <si>
    <t>Klasyf.</t>
  </si>
  <si>
    <t>400</t>
  </si>
  <si>
    <t>40001</t>
  </si>
  <si>
    <t>Dostarczanie ciepła - PEC</t>
  </si>
  <si>
    <t>jednostkom nie zaliczanym do sektora finansów publ.</t>
  </si>
  <si>
    <t>z  innych</t>
  </si>
  <si>
    <t>Budowa sali gimnastycznej-SP Gąski</t>
  </si>
  <si>
    <t>wniesienie wkładu do spółek prawa handlowego</t>
  </si>
  <si>
    <t>WYTWARZANIE I ZAOPATR. W ENERGIĘ</t>
  </si>
  <si>
    <t>Kultura i ochrona dziedzictwa narodowego</t>
  </si>
  <si>
    <t>dotacja na zadanie powierzone-biblioteka</t>
  </si>
  <si>
    <t>2320</t>
  </si>
  <si>
    <t>wodociąg Olecko-Możne-DworekM.-Pieńki,Borawskie-Babki Ol.</t>
  </si>
  <si>
    <t>w paragrafach ( 4010,4040,4100,4110,4120)</t>
  </si>
  <si>
    <t>wynagrodzenia osobowe i pochodne</t>
  </si>
  <si>
    <t>kanalizacja Olecko-Możne-Dworek-Olecko</t>
  </si>
  <si>
    <t xml:space="preserve">OGÓŁEM  WYDATKI, w tym </t>
  </si>
  <si>
    <t>Planowane   dochody</t>
  </si>
  <si>
    <t>01030</t>
  </si>
  <si>
    <t>Izby rolnicze</t>
  </si>
  <si>
    <t>wpłaty gmin na rzecz izb rolniczych( 2% uzysk.wpł.)</t>
  </si>
  <si>
    <t>70021</t>
  </si>
  <si>
    <t>Towarzystwa Budownictwa Społecznego</t>
  </si>
  <si>
    <t>71035</t>
  </si>
  <si>
    <t>Cmentarze</t>
  </si>
  <si>
    <t>inwestycje - linie energetyczne</t>
  </si>
  <si>
    <t>Składki na ubezp.zdrowotne za osoby pob.świad</t>
  </si>
  <si>
    <t>Dopłaty w spółkach prawa handlowego</t>
  </si>
  <si>
    <t>zakup usług pozostałych( cmentarze)</t>
  </si>
  <si>
    <t xml:space="preserve">Wartość </t>
  </si>
  <si>
    <t>nakłady</t>
  </si>
  <si>
    <t>konto"080"</t>
  </si>
  <si>
    <t>pozabudż.</t>
  </si>
  <si>
    <t>na realizację</t>
  </si>
  <si>
    <t xml:space="preserve">inwestycji </t>
  </si>
  <si>
    <t>Okres</t>
  </si>
  <si>
    <t>realizacji</t>
  </si>
  <si>
    <t>2003-2004</t>
  </si>
  <si>
    <t xml:space="preserve">wydatki osobowe-składki na ubezpieczenia zdrowotne </t>
  </si>
  <si>
    <t>wydatki rzeczowe-świadczenia wypłacane w ramach pomocy społecznej</t>
  </si>
  <si>
    <t>wydatki osobowe-składki na ubezpieczenia społeczne</t>
  </si>
  <si>
    <t>wydatki rzeczowe-Dodatki mieszkaniowe</t>
  </si>
  <si>
    <t>wydatki rzeczowe-Zasiłki rodzinne,pielęgnacyjne i wychowawcze</t>
  </si>
  <si>
    <t>wydatki osobowe, w tym:</t>
  </si>
  <si>
    <t>utrzymanie bieżące</t>
  </si>
  <si>
    <t>Melioracje wodne</t>
  </si>
  <si>
    <t>wydatki osobowe z pochodnymi netto</t>
  </si>
  <si>
    <t>Pomoc materialna dla studentów</t>
  </si>
  <si>
    <t>GOSPODARKA KOMUNALNA I OCHRONA ŚRODOWISKA</t>
  </si>
  <si>
    <t>85446</t>
  </si>
  <si>
    <t>osoby pobierające niektóre świadczenia z pomocy społ.</t>
  </si>
  <si>
    <t>jednostkom nie zaliczanym do sektora finansów publicznych</t>
  </si>
  <si>
    <t>utrzymanie szaletów</t>
  </si>
  <si>
    <t>wydatki inwestycyjne-linie oświetleniowe</t>
  </si>
  <si>
    <t>Gospodarka komunalna i ochrona środowiska</t>
  </si>
  <si>
    <t>wpływy ze sprzedaży usług</t>
  </si>
  <si>
    <t xml:space="preserve">wydatki rzeczowe-sprzątanie dróg gminnych </t>
  </si>
  <si>
    <t>wydatki rzeczowe-zakup,utrzymanie,urządzenie zieleni</t>
  </si>
  <si>
    <t>zakup energii elektrycznej, konserwacja oświetlenia uliczn.</t>
  </si>
  <si>
    <t>wydatki majatkowe-inwestycje komunalne</t>
  </si>
  <si>
    <t>wydatki rzeczowe na miejską orkiestrę dętą</t>
  </si>
  <si>
    <t xml:space="preserve"> wydatki osobowe, w tym:</t>
  </si>
  <si>
    <t>przeprowadzenie imprez sportowych</t>
  </si>
  <si>
    <t>modernizacja cmentarza ewangelickiego</t>
  </si>
  <si>
    <t>koszty postepowania administracyjnego</t>
  </si>
  <si>
    <t>dochody z najmu ,prowizji, kar umownych, odszkodowań</t>
  </si>
  <si>
    <t>inwestycje infrastrukturalne- GFOŚiGW</t>
  </si>
  <si>
    <t>adaptacja poddaszy z fund.PAOW-Kijewo,Gąski</t>
  </si>
  <si>
    <t>inwestycja wspólna - budowa ulicy Kasprowicza</t>
  </si>
  <si>
    <t>wpływy z lat ubiegłych</t>
  </si>
  <si>
    <t>1999-2006</t>
  </si>
  <si>
    <t>wykonanie chodnika do cmentarza</t>
  </si>
  <si>
    <t>wydatki osobowe z pochodnymi, w tym:</t>
  </si>
  <si>
    <t>wydatki rzeczowe, w tym:</t>
  </si>
  <si>
    <t xml:space="preserve">Prognoza  kwoty długu gminy </t>
  </si>
  <si>
    <t>Przewidywany stan na koniec  roku</t>
  </si>
  <si>
    <t>Rodzaj zadłużenia</t>
  </si>
  <si>
    <t>Kredyty inwestycyjne</t>
  </si>
  <si>
    <t>Budowa kanalizacji deszczowej na zapleczu ul. Kościuszki</t>
  </si>
  <si>
    <t>Edukacja ekologiczna"Zielona klasa" - wyposażenie</t>
  </si>
  <si>
    <t>80144</t>
  </si>
  <si>
    <t>Inne formy kształcenia osobno niewymienione</t>
  </si>
  <si>
    <t>wydatki majątkowe- wyposażenie "Zielonej klasy"</t>
  </si>
  <si>
    <t>Wodociąg Plewki-Borawskie Małe</t>
  </si>
  <si>
    <t>2005</t>
  </si>
  <si>
    <t>Wodociąg Olecko-Możne-DworekM.-Pienki-Dąbrowskie-Babki Ol.</t>
  </si>
  <si>
    <t xml:space="preserve">Załącznik Nr 11 do uchwały Nr  XVIII127/04 </t>
  </si>
  <si>
    <t>Załacznik Nr 9 do uchwały Nr XVIII/127/04</t>
  </si>
  <si>
    <t>Załącznik Nr 10  do uchwały Nr XVIII127/04</t>
  </si>
  <si>
    <t>Załącznik Nr 12 do uchwały Nr XVIII/127/04</t>
  </si>
  <si>
    <t>do uchwały Nr  XVIII/127/04</t>
  </si>
  <si>
    <t>do uchwały Nr XVIII/127/04</t>
  </si>
  <si>
    <t>Kanalizacja Olecko-Możne-Dworek-Olecko</t>
  </si>
  <si>
    <t>Modernizacja ul. Cisowej (bariera)</t>
  </si>
  <si>
    <t>Pożyczki  zaciągnięte</t>
  </si>
  <si>
    <t>Łączna kwota długu    *</t>
  </si>
  <si>
    <t>zadłużenie gminy  w %</t>
  </si>
  <si>
    <t>*</t>
  </si>
  <si>
    <t>w kwocie długu nie ma odsetek od kredytów i pożyczek</t>
  </si>
  <si>
    <t>budżetowe</t>
  </si>
  <si>
    <t>( kol.11</t>
  </si>
  <si>
    <t>plus kol.10)</t>
  </si>
  <si>
    <t>Poniesione</t>
  </si>
  <si>
    <t>wpływy z przekształcenia prawa użytk.wieczystego</t>
  </si>
  <si>
    <t>wpływy z odpłatnego nabycia prawa własności nieruch.</t>
  </si>
  <si>
    <t xml:space="preserve">sprzedaż  wyrobów i składników majątkowych </t>
  </si>
  <si>
    <t>wpływy za zarząd, użytkowanie i użytkow. wieczyste</t>
  </si>
  <si>
    <t xml:space="preserve">dochody z najmu i dzierżawy oraz innych umów </t>
  </si>
  <si>
    <t>dotacja na realizację wspólnego zadania bieżącego</t>
  </si>
  <si>
    <t>90017</t>
  </si>
  <si>
    <t>Zakłady Gospodarki Komunalnej-PGK Spółka z o.o.</t>
  </si>
  <si>
    <t>wydatki majatkowe na wykup udziałów</t>
  </si>
  <si>
    <t>921120</t>
  </si>
  <si>
    <t>Ochrona i konserwacja zabytków</t>
  </si>
  <si>
    <t>dotacja przedmiotowa na remont zabytku</t>
  </si>
  <si>
    <t xml:space="preserve">składki na ubezpieczenia społeczne </t>
  </si>
  <si>
    <t>wydatki inwestycyjne-budowa trybun i oświetlenia na kortach</t>
  </si>
  <si>
    <t>rozbudowa budynku na plaży miejskiej</t>
  </si>
  <si>
    <t>prace budowlane przy kamiennym pomniku</t>
  </si>
  <si>
    <t>dotacja inwest.-budowa chodnika ul. Kościuszki</t>
  </si>
  <si>
    <t>31.12.2003r.</t>
  </si>
  <si>
    <t>Kredyty długoterminowe operac.</t>
  </si>
  <si>
    <t>Załącznik Nr 1 do uchwały Nr XVIII/127/04</t>
  </si>
  <si>
    <t xml:space="preserve">Załącznik Nr 2 do uchwały Nr XVIII/127/04 </t>
  </si>
  <si>
    <t xml:space="preserve">Załącznik Nr 3 do uchwały Nr XVIII/127/04  </t>
  </si>
  <si>
    <t xml:space="preserve">do uchwały Nr XVIII/127/04    </t>
  </si>
  <si>
    <t xml:space="preserve">do uchwały Nr XVIII/127/04   </t>
  </si>
  <si>
    <t>Załącznik Nr 5 do Uchwały Nr XVIII/127/04</t>
  </si>
  <si>
    <t>Załącznik Nr 4 do uchwały Nr XVIII/127/04</t>
  </si>
  <si>
    <t>Pozostała działalność-odpis na FŚS</t>
  </si>
  <si>
    <t xml:space="preserve">Pobór podatków, opłat i niepodatkowych </t>
  </si>
  <si>
    <t>należności budżetowych</t>
  </si>
  <si>
    <t>80146</t>
  </si>
  <si>
    <t>Dokształcanie i doskonalenie nauczycieli</t>
  </si>
  <si>
    <t>Składki na ubezpieczenia zdrowotne opłacane za</t>
  </si>
  <si>
    <t>czenia społeczne</t>
  </si>
  <si>
    <t>Wydatki bieżące</t>
  </si>
  <si>
    <t>delegacje  zagraniczne( wyjazdy, obsługa delegacji)</t>
  </si>
  <si>
    <t>sala gimnastyczna  przy SP Gąski-projekt</t>
  </si>
  <si>
    <t>5% udział w opłatach za dowody osobiste</t>
  </si>
  <si>
    <t>dotacja z ANR</t>
  </si>
  <si>
    <t>referenda ogólnokrajowe i konstytucyjne</t>
  </si>
  <si>
    <r>
      <t xml:space="preserve">Gospodarka mieszkaniowa -  </t>
    </r>
    <r>
      <rPr>
        <sz val="10"/>
        <rFont val="Times New Roman CE"/>
        <family val="1"/>
      </rPr>
      <t>przepadek wadium</t>
    </r>
  </si>
  <si>
    <t>darowizny i inne wpłaty</t>
  </si>
  <si>
    <t>Pozostała działalność -wyprawka szkolna, skutki klęski</t>
  </si>
  <si>
    <t>dotacja na utrzymanie czystości dróg powiatowych</t>
  </si>
  <si>
    <t>Plan wydatków budżetu gminy na 2004 rok.</t>
  </si>
  <si>
    <t>z 2003 r.</t>
  </si>
  <si>
    <t>kanalizacja sanitarna Gąski, Ślepie - SAPARD</t>
  </si>
  <si>
    <t>wodociąg Gąski,Ślepie, Zajdy - SAPARD</t>
  </si>
  <si>
    <t>wodociąg Zatyki, Kijewo - SAPARD</t>
  </si>
  <si>
    <t>wodociąg Imionki - SAPARD</t>
  </si>
  <si>
    <t>kanalizacja sanitarna Imionki - SAPARD</t>
  </si>
  <si>
    <t>wodociag Olszewo,Gordejki,Giże;kanaliz.Gordejki</t>
  </si>
  <si>
    <t>usuwanie padłej padliny, tablice ostrzegawcze</t>
  </si>
  <si>
    <t>modernizacja wiaduktu do Lesku-Phare 2000</t>
  </si>
  <si>
    <t>wydatki na ogłoszenia i inne</t>
  </si>
  <si>
    <t>Budowa trybun na dużym stadionie</t>
  </si>
  <si>
    <t>budowa domu przedpogrzebowego</t>
  </si>
  <si>
    <t>delegacje  krajowe ( wyjazdy, obsługa delegacji)</t>
  </si>
  <si>
    <t>usługi prawne, szkolenia itp..</t>
  </si>
  <si>
    <t>wydatki inwestycyjne-sieć informatyczna</t>
  </si>
  <si>
    <t>konserwacja maszyn biurowych</t>
  </si>
  <si>
    <t>wpłaty na PFRON</t>
  </si>
  <si>
    <t xml:space="preserve">odpis na FŚS     </t>
  </si>
  <si>
    <t>domena intern.aktualizacja stron www,BIP</t>
  </si>
  <si>
    <t>obsługa imprez kulturalnych</t>
  </si>
  <si>
    <t>A</t>
  </si>
  <si>
    <t>B</t>
  </si>
  <si>
    <t>C</t>
  </si>
  <si>
    <t>D</t>
  </si>
  <si>
    <t>Wniesienie udziału do TBS na budowę budynku komunalnego</t>
  </si>
  <si>
    <t>Razem wydatki inwestycyjne</t>
  </si>
  <si>
    <t>OGÓŁEM  WYDATKI  MAJĄTKOWE</t>
  </si>
  <si>
    <t>kol.4/3</t>
  </si>
  <si>
    <t>E</t>
  </si>
  <si>
    <t>nagrody DEN i inne</t>
  </si>
  <si>
    <t>Dochody</t>
  </si>
  <si>
    <t>wydatków</t>
  </si>
  <si>
    <t>dotacje,w tym:</t>
  </si>
  <si>
    <t>geodezyjny podział terenu</t>
  </si>
  <si>
    <t>szacunki nieruchomości i inne usługi</t>
  </si>
  <si>
    <t>zakup materiałów i wyposażenia, wody,energii elektryczne</t>
  </si>
  <si>
    <t>usługi pocztowe,telekomunikacyjne,wywóz nieczystości</t>
  </si>
  <si>
    <t>remonty, podróże krajowe, szkolenia itp..</t>
  </si>
  <si>
    <t>wynagrodzenia osobowe z pochodnymi, w tym:</t>
  </si>
  <si>
    <t>nagrody jubileuszowe, odprawa emerytalna</t>
  </si>
  <si>
    <t>wody, energii elektrycznej,cieplnej</t>
  </si>
  <si>
    <t>koszty sądowo-komornicze,prowizja bankowa i pocztowa</t>
  </si>
  <si>
    <t>usługi pocztowe,informatyczne i inne</t>
  </si>
  <si>
    <t>wydatki rzeczowe</t>
  </si>
  <si>
    <t>diety sołtysów</t>
  </si>
  <si>
    <t xml:space="preserve">wydatki rzeczowe </t>
  </si>
  <si>
    <t>Wybory do rad gmin, rad powiatów i sejmików</t>
  </si>
  <si>
    <t>wydatki rzeczowe, w tym diety członków komisji i inne usługi</t>
  </si>
  <si>
    <t>ekwiwalenty za udział w akcjach, zakup paliwa, wyposażenia</t>
  </si>
  <si>
    <t>remonty i konserwacja sprzętu, utrzymanie straznic,</t>
  </si>
  <si>
    <t>ubezpieczenie pojazdów i członków OSP</t>
  </si>
  <si>
    <t>utrzymanie magazynku OC, szkolenia i inne</t>
  </si>
  <si>
    <t>wydatki rzeczowe-koszty operacyjne i prowizje bankowe</t>
  </si>
  <si>
    <t>dodatki wiejskie i mieszkaniowe</t>
  </si>
  <si>
    <t>wydatki remontowe</t>
  </si>
  <si>
    <t>wydatki rzeczowe-wynagrodzenie za udział w komisjach</t>
  </si>
  <si>
    <t>75109</t>
  </si>
  <si>
    <t>dotacja - orkiestra miejska</t>
  </si>
  <si>
    <t>na</t>
  </si>
  <si>
    <t>z</t>
  </si>
  <si>
    <t>innych</t>
  </si>
  <si>
    <t>Cmentarz komunalny-dom przedpogrzebowy</t>
  </si>
  <si>
    <t>budowa trybun przy dużym stadionie</t>
  </si>
  <si>
    <t>Rady Miejskiej w Olecku</t>
  </si>
  <si>
    <t xml:space="preserve">Dział </t>
  </si>
  <si>
    <t>Wyszczególnienie</t>
  </si>
  <si>
    <t>w tym</t>
  </si>
  <si>
    <t>rozdz.</t>
  </si>
  <si>
    <t>nazwa działu, rozdziału</t>
  </si>
  <si>
    <t>zadania</t>
  </si>
  <si>
    <t>własne</t>
  </si>
  <si>
    <t xml:space="preserve"> </t>
  </si>
  <si>
    <t>w  tym</t>
  </si>
  <si>
    <t>Ośrodki Doradztwa Rolniczego</t>
  </si>
  <si>
    <t>zakup nagród na olimpiadę wiedzy roln.</t>
  </si>
  <si>
    <t>Zwalczanie chorób zakaźnych zwierząt</t>
  </si>
  <si>
    <t>składki na ubezpieczenia społeczne</t>
  </si>
  <si>
    <t>składki na Fundusz Pracy</t>
  </si>
  <si>
    <t>Pozostała działalność</t>
  </si>
  <si>
    <t>Zakład Gospodarki Mieszkaniowej</t>
  </si>
  <si>
    <t xml:space="preserve">Ochotnicze Straże Pożarne </t>
  </si>
  <si>
    <t>dodatkowe wynagrodzenie roczne</t>
  </si>
  <si>
    <t>adaptacja poddaszy -PAOW   SP Gąski</t>
  </si>
  <si>
    <t>wynagrodzenia  za udział w komisji, zakup materiałów,</t>
  </si>
  <si>
    <t>wyposażenia,utrzymanie budynku poradni,badania</t>
  </si>
  <si>
    <t>psychologiczne,utrzymanie świetlic socjoterapeutycznych</t>
  </si>
  <si>
    <t>z dozywianiem, obozy terapeutyczne,programy profilaktyczne</t>
  </si>
  <si>
    <t>przychody</t>
  </si>
  <si>
    <t>Razem wydatki i rozchody w 2002r. i 2003r.</t>
  </si>
  <si>
    <t>Rada Gminy  ( w tym  Rady Osiedlowe)</t>
  </si>
  <si>
    <t>Dochody ogółem   **</t>
  </si>
  <si>
    <t>**</t>
  </si>
  <si>
    <t>plan dochodów od 2004 roku wzrasta wskaźnikiem 101,0 do roku poprzedniego.</t>
  </si>
  <si>
    <t>Gospodarka gruntami i nieruchomościami</t>
  </si>
  <si>
    <t>OŚWIATA I WYCHOWANIE</t>
  </si>
  <si>
    <t xml:space="preserve">Szkoły podstawowe    </t>
  </si>
  <si>
    <t>Gimnazja</t>
  </si>
  <si>
    <t>Biblioteki</t>
  </si>
  <si>
    <t>OCHRONA ZDROWIA</t>
  </si>
  <si>
    <t>Przeciwdziałanie alkoholizmowi</t>
  </si>
  <si>
    <t>dotacja celowa na dożywianie dzieci z ANR</t>
  </si>
  <si>
    <t xml:space="preserve">Cmentarz ewangelicki z Fundacji </t>
  </si>
  <si>
    <t>OGÓŁEM DOCHODY ( I+II+III+IV)</t>
  </si>
  <si>
    <t>DOCHODY WŁASNE OGÓŁEM, W TYM:</t>
  </si>
  <si>
    <t>F</t>
  </si>
  <si>
    <t>G</t>
  </si>
  <si>
    <t>H</t>
  </si>
  <si>
    <t>Razem dochody i przychody w 2003r. i 2004r.</t>
  </si>
  <si>
    <t>Ośrodek Pomocy Społecznej</t>
  </si>
  <si>
    <t>zakup energii</t>
  </si>
  <si>
    <t>Dodatki mieszkaniowe</t>
  </si>
  <si>
    <t>KULTURA FIZYCZNA I SPORT</t>
  </si>
  <si>
    <t>Instytucje kultury fizycznej</t>
  </si>
  <si>
    <t>Urzędy Wojewódzkie</t>
  </si>
  <si>
    <t>odpis na FŚS</t>
  </si>
  <si>
    <t>Urzędy Gminy</t>
  </si>
  <si>
    <t>Obrona cywilna</t>
  </si>
  <si>
    <t>RÓŻNE ROZLICZENIA</t>
  </si>
  <si>
    <t>Rezerwy ogólne i celowe</t>
  </si>
  <si>
    <t>a</t>
  </si>
  <si>
    <t>Rezerwa  ogólna    0,7%-1%</t>
  </si>
  <si>
    <t>b</t>
  </si>
  <si>
    <t>Rezerwy celowe, w tym:</t>
  </si>
  <si>
    <t>ROLNICTWO  I  ŁOWIECTWO</t>
  </si>
  <si>
    <t>010</t>
  </si>
  <si>
    <t>01002</t>
  </si>
  <si>
    <t>01022</t>
  </si>
  <si>
    <t>4210</t>
  </si>
  <si>
    <t>4300</t>
  </si>
  <si>
    <t>01008</t>
  </si>
  <si>
    <t>01010</t>
  </si>
  <si>
    <t>Infrastruktura wodociągowa i sanitacyjna wsi</t>
  </si>
  <si>
    <t>01095</t>
  </si>
  <si>
    <t>Kredyty planowane w tym na inwest.-SAPARD</t>
  </si>
  <si>
    <t>Kredyt - spłata po rozliczeniu inwest.SAPARD</t>
  </si>
  <si>
    <t>zakup materiałów i wyposażenia</t>
  </si>
  <si>
    <t>TRANSPORT  I  ŁĄCZNOŚĆ</t>
  </si>
  <si>
    <t>600</t>
  </si>
  <si>
    <t>60014</t>
  </si>
  <si>
    <t>Drogi publiczne  powiatowe</t>
  </si>
  <si>
    <t>60016</t>
  </si>
  <si>
    <t>Drogi publiczne gminne</t>
  </si>
  <si>
    <t>700</t>
  </si>
  <si>
    <t>70001</t>
  </si>
  <si>
    <t>70005</t>
  </si>
  <si>
    <t>70095</t>
  </si>
  <si>
    <t>710</t>
  </si>
  <si>
    <t>DZIAŁALNOŚĆ   USŁUGOWA</t>
  </si>
  <si>
    <t>71004</t>
  </si>
  <si>
    <t>Plany zagospodarowania przestrzennego</t>
  </si>
  <si>
    <t>wykonanie planów</t>
  </si>
  <si>
    <t xml:space="preserve">GOSPODARKA MIESZKANIOWA </t>
  </si>
  <si>
    <t>750</t>
  </si>
  <si>
    <t>ADMINISTRACJA  PUBLICZNA</t>
  </si>
  <si>
    <t>75011</t>
  </si>
  <si>
    <t>(od 12do18)</t>
  </si>
  <si>
    <t xml:space="preserve"> Zobowią-</t>
  </si>
  <si>
    <t>zania</t>
  </si>
  <si>
    <t>kwota ze</t>
  </si>
  <si>
    <t>znakiem(-)</t>
  </si>
  <si>
    <t>Plan dochodów budżetu gminy na 2004 rok</t>
  </si>
  <si>
    <t>na 2004r.</t>
  </si>
  <si>
    <t>ZGM-zwrot nadwyżki środków obrotowych</t>
  </si>
  <si>
    <t>osobowości prawnej oraz wydatki związane z ich poborem</t>
  </si>
  <si>
    <t>Pomoc społeczna</t>
  </si>
  <si>
    <t>852</t>
  </si>
  <si>
    <t>darowizny</t>
  </si>
  <si>
    <t>dochody z dzierżawy</t>
  </si>
  <si>
    <t>dochody z  usług</t>
  </si>
  <si>
    <t>wodociągowanie i sanitacja wsi - ANR</t>
  </si>
  <si>
    <t>dotacja z GFOŚiGW</t>
  </si>
  <si>
    <t>Transport i łączność-drogi publiczne gminne</t>
  </si>
  <si>
    <t>dotacja z MENiS</t>
  </si>
  <si>
    <t>ekwiwalenty za używanie , pranie odzieży roboczej</t>
  </si>
  <si>
    <t xml:space="preserve">zakup usług remontowych w tym konserwacja </t>
  </si>
  <si>
    <t>75022</t>
  </si>
  <si>
    <t xml:space="preserve">diety dla radnych </t>
  </si>
  <si>
    <t>zakup usług remontowych</t>
  </si>
  <si>
    <t>różne opłaty i składki-UMP,EN,Zielona energia na Mazurach</t>
  </si>
  <si>
    <t>wynagrodzenia agencyjno-prowizyjne</t>
  </si>
  <si>
    <t>75095</t>
  </si>
  <si>
    <t>75023</t>
  </si>
  <si>
    <t>w 2003r.</t>
  </si>
  <si>
    <t>Działalność usługowa</t>
  </si>
  <si>
    <t>Spłata kredytów długoterminowych</t>
  </si>
  <si>
    <t xml:space="preserve">Nadwyżka / deficyt </t>
  </si>
  <si>
    <t>D1</t>
  </si>
  <si>
    <t xml:space="preserve">Przychody  </t>
  </si>
  <si>
    <t>D2</t>
  </si>
  <si>
    <t>Rozchody</t>
  </si>
  <si>
    <t>Finansowanie deficytu (D1-D2)</t>
  </si>
  <si>
    <t>Planowane wydatki (B1+B2)</t>
  </si>
  <si>
    <t>B1</t>
  </si>
  <si>
    <t>B2</t>
  </si>
  <si>
    <t>Wydatki majątkowe</t>
  </si>
  <si>
    <t>Razem:</t>
  </si>
  <si>
    <t>2002-2005</t>
  </si>
  <si>
    <t>Wykonanie oświetlenia ulicznego-zobowiązania Wojewody</t>
  </si>
  <si>
    <t>Pożyczka planowana</t>
  </si>
  <si>
    <t>odpisy na zakładowy FŚS dla emerytów i renc.</t>
  </si>
  <si>
    <t>MOPS</t>
  </si>
  <si>
    <t>wynagrodzenia osobowe</t>
  </si>
  <si>
    <t>zakup usług pozostałych</t>
  </si>
  <si>
    <t>754</t>
  </si>
  <si>
    <t>wydatki majątkowe, w tym:</t>
  </si>
  <si>
    <t>Adaptacja i rozbudowa szkoły ul.Kolejowa</t>
  </si>
  <si>
    <t>dotacja na dofinans. modern.drogi Olecko-Świętajno</t>
  </si>
  <si>
    <t>75412</t>
  </si>
  <si>
    <t>podróże służbowe krajowe</t>
  </si>
  <si>
    <t>odpisy na zakładowy FŚS</t>
  </si>
  <si>
    <t>75414</t>
  </si>
  <si>
    <t>757</t>
  </si>
  <si>
    <t>OBSŁUGA DŁUGU PUBLICZNEGO</t>
  </si>
  <si>
    <t>75702</t>
  </si>
  <si>
    <t>odsetki od pożyczek i kredytów</t>
  </si>
  <si>
    <t>75704</t>
  </si>
  <si>
    <t>Rozliczenia z tyt. Poręczeń i gwarancji udzielonych</t>
  </si>
  <si>
    <t>przez j.s.t.</t>
  </si>
  <si>
    <t>wypłaty z tyt.poręczeń spłaty krajowych kredytów</t>
  </si>
  <si>
    <t>bankowych</t>
  </si>
  <si>
    <t>758</t>
  </si>
  <si>
    <t>75818</t>
  </si>
  <si>
    <t>801</t>
  </si>
  <si>
    <t>80101</t>
  </si>
  <si>
    <t>dotacja podmiotowa  dla niepublicznej szkoły</t>
  </si>
  <si>
    <t>różne opłaty i składki(ubezpieczenia rzeczowe)</t>
  </si>
  <si>
    <t>80104</t>
  </si>
  <si>
    <t>80110</t>
  </si>
  <si>
    <t>75415</t>
  </si>
  <si>
    <t>dotacja celowa na zadanie zlecone jednostkom</t>
  </si>
  <si>
    <t>Wsk.</t>
  </si>
  <si>
    <t>wzrostu</t>
  </si>
  <si>
    <t>%</t>
  </si>
  <si>
    <t>Oprocentowanie środków na koncie</t>
  </si>
  <si>
    <t>wpływy z odpłatności za przedszkole</t>
  </si>
  <si>
    <t>nie zaliczanym do j.s.f.p.</t>
  </si>
  <si>
    <t>remont szkół:SP Nr 1, ZS Judziki, ZS Babki Ol.</t>
  </si>
  <si>
    <t>wydatki remontowe: Gimnazjum Nr 2 i Gimnazjum Kijewo,</t>
  </si>
  <si>
    <t>Oświetlenie uli, placów i dróg</t>
  </si>
  <si>
    <t>6310</t>
  </si>
  <si>
    <t>na realizację zadań</t>
  </si>
  <si>
    <t>zleconych łącznie</t>
  </si>
  <si>
    <t>ze spłatą zobowiązań</t>
  </si>
  <si>
    <t>spłata zobowiązań powstałych w 2003 roku</t>
  </si>
  <si>
    <t>ochrona wód: rzeka Lega, jez. Olecko Wielkie</t>
  </si>
  <si>
    <t>Nazwa  zadania</t>
  </si>
  <si>
    <t>Wydatki</t>
  </si>
  <si>
    <t>Wykaz dotacji podmiotowych dla niepublicznych</t>
  </si>
  <si>
    <t>dotacja podmiotowa  dla niepublicznego gimnazjum</t>
  </si>
  <si>
    <t>80113</t>
  </si>
  <si>
    <t>Dowożenie uczniów do szkół</t>
  </si>
  <si>
    <t>853</t>
  </si>
  <si>
    <t xml:space="preserve">Ośrodki wsparcia </t>
  </si>
  <si>
    <t>Zasiłki i pomoc w naturze oraz składki na ubezpie-</t>
  </si>
  <si>
    <t>zasiłki stałe i okresowe -  zadania zlecone</t>
  </si>
  <si>
    <t>Zasiłki rodzinne,pielęgnacyjne i wychowawcze</t>
  </si>
  <si>
    <t>851</t>
  </si>
  <si>
    <t>85154</t>
  </si>
  <si>
    <t xml:space="preserve">Usługi opiekuńcze i specjalistyczne usługi opiekuńcze </t>
  </si>
  <si>
    <t>854</t>
  </si>
  <si>
    <t>EDUKACYJNA OPIEKA WYCHOWAWCZA</t>
  </si>
  <si>
    <t>85401</t>
  </si>
  <si>
    <t>Świetlice szkolne</t>
  </si>
  <si>
    <t>85418</t>
  </si>
  <si>
    <t>Przeciwdziałanie i ograniczanie skutków patologii społ.</t>
  </si>
  <si>
    <t>dotacja celowa na dofinansowanie zadań zleconych</t>
  </si>
  <si>
    <t>900</t>
  </si>
  <si>
    <t>921</t>
  </si>
  <si>
    <t>oświetlenie dróg publicznych</t>
  </si>
  <si>
    <t>KULTURA I  OCHRONA DZIEDZICTWA NAROD.</t>
  </si>
  <si>
    <t>90001</t>
  </si>
  <si>
    <t>Gospodarka ściekowa i ochrona wód</t>
  </si>
  <si>
    <t>90002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</si>
  <si>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</si>
  <si>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</si>
  <si>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</si>
  <si>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</si>
  <si>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</si>
  <si>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</si>
  <si>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</si>
  <si>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budowa podjazdu i modern.łazienki w SP1</t>
  </si>
  <si>
    <t>Budowa podjazdu i modern.łazienki dla niepełnosprawnych- SP 1</t>
  </si>
  <si>
    <t>Uzbrojenie techniczne os. Leśna</t>
  </si>
  <si>
    <t>organizacja konkursu na najładniejszą posesję</t>
  </si>
  <si>
    <t>92105</t>
  </si>
  <si>
    <t>Pozostałe zadania w zakresie kultury</t>
  </si>
  <si>
    <t>92108</t>
  </si>
  <si>
    <t>Filharmonie, orkiestry, chóry i kapele</t>
  </si>
  <si>
    <t>92109</t>
  </si>
  <si>
    <t>Domy i ośrodki kultury, świetlice i kluby</t>
  </si>
  <si>
    <t>dotacja podmiotowa z budżetu dla instytucji kultury</t>
  </si>
  <si>
    <t>92116</t>
  </si>
  <si>
    <t>926</t>
  </si>
  <si>
    <t>92604</t>
  </si>
  <si>
    <t>92605</t>
  </si>
  <si>
    <t>Zadania w zakresie kultury fizycznej i sportu</t>
  </si>
  <si>
    <t>92695</t>
  </si>
  <si>
    <t>wydatki inwestycyjne jednostek budżetowych</t>
  </si>
  <si>
    <t>Obsługa kredytów i pożyczek j.s.t.</t>
  </si>
  <si>
    <t>zasiłki celowe- zadania własne</t>
  </si>
  <si>
    <t>WYSZCZEGÓLNIENIE</t>
  </si>
  <si>
    <t>dochodów</t>
  </si>
  <si>
    <t>Dz.</t>
  </si>
  <si>
    <t>Rozdz.</t>
  </si>
  <si>
    <t>I</t>
  </si>
  <si>
    <t>wpływy z usług-świadectwa poch. zwierząt</t>
  </si>
  <si>
    <t>sprzedaż usług</t>
  </si>
  <si>
    <t>Oświata i wychowanie</t>
  </si>
  <si>
    <t>Usuwanie skutków klęsk żywiołowych</t>
  </si>
  <si>
    <t>Szkoły podstawowe</t>
  </si>
  <si>
    <t>Kultura fizyczna i sport</t>
  </si>
  <si>
    <t>opłata eksploatacyjna</t>
  </si>
  <si>
    <t>opłata za wyłącz.gruntów ( FOGR)</t>
  </si>
  <si>
    <t xml:space="preserve">usługi opiekuńcze  specjalistyczne zlecone </t>
  </si>
  <si>
    <t>27,6% udział w pod.doch.od osób fizycznych</t>
  </si>
  <si>
    <t>5% udział w pod.doch. od osób prawnych</t>
  </si>
  <si>
    <t xml:space="preserve">podatek rolny </t>
  </si>
  <si>
    <t xml:space="preserve">podatek leśny </t>
  </si>
  <si>
    <t>podatek od nieruchomości</t>
  </si>
  <si>
    <t>podatek od środków transportowych</t>
  </si>
  <si>
    <t>karta podatkowa</t>
  </si>
  <si>
    <t>podatek od spadków i darowizn</t>
  </si>
  <si>
    <t>wpływy z partycypacji mieszkańców</t>
  </si>
  <si>
    <t>wybory do rad gmin</t>
  </si>
  <si>
    <t>podatek od posiadanych psów</t>
  </si>
  <si>
    <t>opłata skarbowa</t>
  </si>
  <si>
    <t>odsetki od w/w wpływów</t>
  </si>
  <si>
    <t>Różne rozliczenia finansowe</t>
  </si>
  <si>
    <t>II</t>
  </si>
  <si>
    <t>III</t>
  </si>
  <si>
    <t>dożywianie uczniów</t>
  </si>
  <si>
    <t>IV</t>
  </si>
  <si>
    <t>Gospodarka mieszkaniowa</t>
  </si>
  <si>
    <t>Ochrona zdrowia</t>
  </si>
  <si>
    <t>Wpływy z podatków</t>
  </si>
  <si>
    <t>Wpływy z opłat</t>
  </si>
  <si>
    <t xml:space="preserve">Oświata i wychowanie </t>
  </si>
  <si>
    <t>Opłaty za usługi opiekuńcze własne</t>
  </si>
  <si>
    <t>Dochody z majątku gminy</t>
  </si>
  <si>
    <t>Dochody uzyskiwane przez gminne jednostki organizacyjne</t>
  </si>
  <si>
    <t>Inne dochody należne gminie</t>
  </si>
  <si>
    <t>dochody z czynszów na podst. Umów</t>
  </si>
  <si>
    <t>Różne  rozliczenia</t>
  </si>
  <si>
    <t>Dotacje z budżetów innych jednostek samorządu terytorialnego</t>
  </si>
  <si>
    <t>porozumień z innymi jedn. samorządu terytorialnego</t>
  </si>
  <si>
    <t>zadań wspólnych relizowanych w drodze</t>
  </si>
  <si>
    <t>Załącznik Nr  6</t>
  </si>
  <si>
    <t>Załącznik Nr 7</t>
  </si>
  <si>
    <t>Załącznik Nr  8</t>
  </si>
  <si>
    <t>i udział w imprezach sportowych.</t>
  </si>
  <si>
    <t>dzieci i młodzieży w formie systematycznych zajęć sportowych, oganizację</t>
  </si>
  <si>
    <t>Upowszechnianie kultury i sportu poprzez organizację czasu wolnego</t>
  </si>
  <si>
    <t xml:space="preserve">Promocja gminy i upowszechnianie turystyki poprzez: wydawanie </t>
  </si>
  <si>
    <t>niskonakładowych publikacji turystycznych. Przygotowanie i wykonanie</t>
  </si>
  <si>
    <t>projektu stoiska gminy -Olecko na targi turystyczne. Przeprowadzenie</t>
  </si>
  <si>
    <t>badania ankietowego wsód  turystów w sezonie turystycznym</t>
  </si>
  <si>
    <t>lipiec-sierpień 2004. Prowadzenie wypożyczalni żagłówek w Olecku nad</t>
  </si>
  <si>
    <t>jeziorem Olecko Wielkie od maja do września 2004r.</t>
  </si>
  <si>
    <t>Współpraca z organizacjami pozarządowymi poprzez organizację</t>
  </si>
  <si>
    <t xml:space="preserve"> na wynagrodzenia osobowe z pochodnymi</t>
  </si>
  <si>
    <t>z dnia 26 lutego 2004r.</t>
  </si>
  <si>
    <t xml:space="preserve">                    z dnia  26 lutego 2004r.</t>
  </si>
  <si>
    <t xml:space="preserve">            z dnia 26 lutego 2004r.</t>
  </si>
  <si>
    <t>program szkolno-dydaktyczny z PAOW</t>
  </si>
  <si>
    <t>Różne opłaty i składki - ubezpieczenie mienia,podatki</t>
  </si>
  <si>
    <t>program  szkolno-dydaktyczny z PAOW</t>
  </si>
  <si>
    <t>dotacja z PAOW-program szkolno-dydaktyczny</t>
  </si>
  <si>
    <t xml:space="preserve"> z dnia 26 lutego 2004r.</t>
  </si>
  <si>
    <t>z dnia  26 lutego 2004r.</t>
  </si>
  <si>
    <t>Forum Inicjatyw Pozarządowych.</t>
  </si>
  <si>
    <t>Upowszechnienie idei samorządowej poprzez szkolenia i konkursy.</t>
  </si>
  <si>
    <t>Działania integracyjne na rzecz osób niepełnosprawnych</t>
  </si>
  <si>
    <t>Prowadzenie obozów, kolonii, półkolonii, zimowisk terapeutycznych.</t>
  </si>
  <si>
    <t>Przeprowadzeni konferencji trzeźwościowej.</t>
  </si>
  <si>
    <t xml:space="preserve">Promocja i upowszechnianie profilaktyki i przeciwdziałania alkoholizmowi. </t>
  </si>
  <si>
    <t>Przeciwdziałanie i ograniczanie skutków patologii, opieka nad dzieci,</t>
  </si>
  <si>
    <t>zapewnienie posiłku oraz integracja środowiska dzieci i młodzieży.</t>
  </si>
  <si>
    <t>realizacja projektu "Olecka Platforma Cyfrowa", w tym:</t>
  </si>
  <si>
    <t>zakup licencji na elektroniczny obieg dokumentów</t>
  </si>
  <si>
    <t>szkolenia i wdrożenia programu</t>
  </si>
  <si>
    <t>zakup sprzetu komputerowego ( 9 szt)</t>
  </si>
  <si>
    <t>podłaczenie internetu do sieci komputerowej-router brzegowy</t>
  </si>
  <si>
    <t>d</t>
  </si>
  <si>
    <t>zakup  drukarki</t>
  </si>
  <si>
    <t>75411</t>
  </si>
  <si>
    <t>Komenda Powiatowa Państwowej Straży Pożarnej</t>
  </si>
  <si>
    <t>dotacja celowa inwestycyjna-zakup samochodu do ratown.</t>
  </si>
  <si>
    <t>wodociągowanie i sanitacja wsi-koncepcja, projekty</t>
  </si>
  <si>
    <t>dotacja celowa na dofinans. zakupu samochodu dla Pań.Straży Pożarnej</t>
  </si>
  <si>
    <t>Organizacja imprez turystycznych, np. regaty żeglarskie, rajdy rowerowe.</t>
  </si>
  <si>
    <t>dotacja celowa na likwidację składu opału</t>
  </si>
  <si>
    <t>Załącznik Nr 13</t>
  </si>
  <si>
    <t>Dotacje pozabudżetowe</t>
  </si>
  <si>
    <t>DOTACJE CELOWE Z BUDŻETU PAŃSTWA</t>
  </si>
  <si>
    <t>Udział w podatku od osób fizycznych i prawnych</t>
  </si>
  <si>
    <t>6,71% udział w pod.doch. od osób prawnych</t>
  </si>
  <si>
    <t>DOTACJE CELOWE Z UNII EUROPEJSKIEJ</t>
  </si>
  <si>
    <t>Dotacje na zadania własne</t>
  </si>
  <si>
    <t>Dotacje na zadania zlecone</t>
  </si>
  <si>
    <t>SUBWENCJA OGÓLNA</t>
  </si>
  <si>
    <t>Część wyrównawcza subwencji ogólnej</t>
  </si>
  <si>
    <t>Część równoważąca subwencji ogólnej</t>
  </si>
  <si>
    <t>Terenowe ośrodki pomocy społecznej</t>
  </si>
  <si>
    <t>Zasilki rodzinne, pielęgnacyjne i wychowawcze</t>
  </si>
  <si>
    <t>Urzędy wojewódzkie</t>
  </si>
  <si>
    <t>Urzedy naczeln. organów władzy, kontr.i sąd.</t>
  </si>
  <si>
    <t>Urz.nacz.organów władzy i kontroli</t>
  </si>
  <si>
    <t>Część podstawowa subwencji ogóln.dla gmin</t>
  </si>
  <si>
    <t>Część oświatowa subwencji ogólnej dla j.s.t.</t>
  </si>
  <si>
    <t>Część rekompensująca subw.ogóln.dla gmin</t>
  </si>
  <si>
    <t>Rolnictwo i łowiectwo</t>
  </si>
  <si>
    <t>Administracja publiczna</t>
  </si>
  <si>
    <t>wpływy z usług ( specyfikacje, reklama)</t>
  </si>
  <si>
    <t>80145</t>
  </si>
  <si>
    <t>Komisje egzaminacyjne</t>
  </si>
  <si>
    <t>wpływy z opłaty stałej</t>
  </si>
  <si>
    <t>majątkowe (grupa paragrafów  6)</t>
  </si>
  <si>
    <t>Dochody od osób prawnych, od osób fizycznych</t>
  </si>
  <si>
    <t>i od innych jednostek nie posiadających</t>
  </si>
  <si>
    <t>podatek od czynności cywilnoprawnych</t>
  </si>
  <si>
    <t>wpływy z opłaty targowej</t>
  </si>
  <si>
    <t>wpływy z opłaty miejscowej</t>
  </si>
  <si>
    <t>wpływy z opłaty administracyjnej</t>
  </si>
  <si>
    <t>75814</t>
  </si>
  <si>
    <t>756</t>
  </si>
  <si>
    <t>Wpływy z opłat za zezwolenia na sprzedaż alkoh.</t>
  </si>
  <si>
    <t>Edukacyjna opieka wychowawcza</t>
  </si>
  <si>
    <t>Wpływy z różnych opłat</t>
  </si>
  <si>
    <t>Transport i łączność</t>
  </si>
  <si>
    <t>80195</t>
  </si>
  <si>
    <t>Ośrodki wsparcia</t>
  </si>
  <si>
    <t>751</t>
  </si>
  <si>
    <t>75101</t>
  </si>
  <si>
    <t>Usługi opiek.i specjalistyczne usł.opiekuńcze</t>
  </si>
  <si>
    <t>uzbrojenie  terenów osiedla Lesna</t>
  </si>
  <si>
    <t>inwestycje -selektywna zbiórka odpadów komunalnych</t>
  </si>
  <si>
    <t>zakup usług pozostałych( TAG 10tys.)</t>
  </si>
  <si>
    <t>Zakup kontenerów do selektywnej zbiórki odpadów komunalnych</t>
  </si>
  <si>
    <t>zbiórka odpadów komunalnych</t>
  </si>
  <si>
    <t>konkursy: ekologiczne w szkołach, mieszkajmy piekniej, p/poz</t>
  </si>
  <si>
    <t>prenumerata czasopism, zakup sadzonek drzew i krzewów</t>
  </si>
  <si>
    <t>dopłata do wywozu odpadów zebranych selektywnie</t>
  </si>
  <si>
    <t>utrzymanie pola- Możne, pielęgnacja i wycinka</t>
  </si>
  <si>
    <t>drzewostanu, likwidacja dzikich wysypisk, akcja "Sprzątanie świata"</t>
  </si>
  <si>
    <t>"zielona klasa"</t>
  </si>
  <si>
    <t>Regionalny Ośrodek Kultury</t>
  </si>
  <si>
    <t>"Mazury Garbate" w Olecku</t>
  </si>
  <si>
    <t>dotacja za realizację zadania wspólnie ze Starostwem</t>
  </si>
  <si>
    <t>dotacja do inwestycji - plaża miejska-kanalizacja sanitarna,</t>
  </si>
  <si>
    <t>0690</t>
  </si>
  <si>
    <t>w tym dochód gminy</t>
  </si>
  <si>
    <t>państwa,</t>
  </si>
  <si>
    <t>36 uczniów</t>
  </si>
  <si>
    <t>42 uczniów</t>
  </si>
  <si>
    <t>Udzielone poręczenie</t>
  </si>
  <si>
    <t>Zasiłki i pomoc w naturze oraz składki na ubezp.</t>
  </si>
  <si>
    <t>Leśnictwo</t>
  </si>
  <si>
    <t>020</t>
  </si>
  <si>
    <t>Gospodarka leśna-czynsz za obszary łowieckie</t>
  </si>
  <si>
    <t>opłata prolongacyjna</t>
  </si>
  <si>
    <t>zobow.</t>
  </si>
  <si>
    <t>odsetki hipoteczne</t>
  </si>
  <si>
    <t>630</t>
  </si>
  <si>
    <t xml:space="preserve">wynagrodzenie prowizyjne </t>
  </si>
  <si>
    <t>zakup i zamontowanie śmietniczek</t>
  </si>
  <si>
    <t>TURYSTYKA</t>
  </si>
  <si>
    <t>63095</t>
  </si>
  <si>
    <t xml:space="preserve"> odsetki  za zwłokę</t>
  </si>
  <si>
    <t>71013</t>
  </si>
  <si>
    <t>Prace geodezyjne i kartograficzne(nieinwest.)</t>
  </si>
  <si>
    <t>dotacja celowa dla stowarzyszenia na zakup sprzętu</t>
  </si>
  <si>
    <t>63003</t>
  </si>
  <si>
    <t>Zadania z zakresu upowszechniania turystyki</t>
  </si>
  <si>
    <t>Zadania ratownictwa górskiego i wodnego</t>
  </si>
  <si>
    <t>wynagrodzenie osobowe- goniec</t>
  </si>
  <si>
    <t xml:space="preserve">zakup materiałów( art.kancelar.,druki,części komp.) </t>
  </si>
  <si>
    <t>planowane do zaciągnięcia pożyczki</t>
  </si>
  <si>
    <t>planowane do zaciągnięcia  kredyty</t>
  </si>
  <si>
    <t>zakup środków żywności</t>
  </si>
  <si>
    <t xml:space="preserve">usługi opiekuńcze własne </t>
  </si>
  <si>
    <t>dotacje</t>
  </si>
  <si>
    <t>BEZPIECZEŃSTWO PUBLICZNE I OCHRONA P/POŻ.</t>
  </si>
  <si>
    <t xml:space="preserve">Gospodarka odpadami </t>
  </si>
  <si>
    <t>wydatki inwestycyjne-wysypisko,selektywna zbiórka</t>
  </si>
  <si>
    <t xml:space="preserve">jako źródła pokrycia deficytu lub rozdysponowania </t>
  </si>
  <si>
    <t>nadwyżki budżetowej</t>
  </si>
  <si>
    <t>w  zł</t>
  </si>
  <si>
    <t>Lp</t>
  </si>
  <si>
    <t>Treść</t>
  </si>
  <si>
    <t>Plan</t>
  </si>
  <si>
    <t>I.</t>
  </si>
  <si>
    <t>Kredyty zaciągane w bankach krajowych</t>
  </si>
  <si>
    <t>II.</t>
  </si>
  <si>
    <t>III.</t>
  </si>
  <si>
    <t>Spłata  pożyczek</t>
  </si>
  <si>
    <t>na koniec</t>
  </si>
  <si>
    <t>do realizacji poz.jedn.nie zaliczanym do s.f.p.</t>
  </si>
  <si>
    <t>Wykonanie</t>
  </si>
  <si>
    <t>w zł</t>
  </si>
  <si>
    <t>Lp.</t>
  </si>
  <si>
    <t>Stan środk.</t>
  </si>
  <si>
    <t xml:space="preserve">          Przychody</t>
  </si>
  <si>
    <t>Stan</t>
  </si>
  <si>
    <t>obrotowych</t>
  </si>
  <si>
    <t>ogółem</t>
  </si>
  <si>
    <t>środków</t>
  </si>
  <si>
    <t>na p. roku</t>
  </si>
  <si>
    <t>dotacja</t>
  </si>
  <si>
    <t xml:space="preserve">wpłata </t>
  </si>
  <si>
    <t>do budż.</t>
  </si>
  <si>
    <t>roku</t>
  </si>
  <si>
    <t>Zakłady  budżetowe</t>
  </si>
  <si>
    <t>Środki specjalne:</t>
  </si>
  <si>
    <t>x</t>
  </si>
  <si>
    <t>Ogółem:</t>
  </si>
  <si>
    <t>Nazwa zadania</t>
  </si>
  <si>
    <t>Środki</t>
  </si>
  <si>
    <t>w</t>
  </si>
  <si>
    <t>tym</t>
  </si>
  <si>
    <t>Ogółem</t>
  </si>
  <si>
    <t>wynikające</t>
  </si>
  <si>
    <t>środki</t>
  </si>
  <si>
    <t>inne środki:</t>
  </si>
  <si>
    <t>z planu na</t>
  </si>
  <si>
    <t>z budżetu</t>
  </si>
  <si>
    <t>z fund.</t>
  </si>
  <si>
    <t>kredyty</t>
  </si>
  <si>
    <t>gminy</t>
  </si>
  <si>
    <t>państwa</t>
  </si>
  <si>
    <t>celo-</t>
  </si>
  <si>
    <t>pożyczki</t>
  </si>
  <si>
    <t>i    j.s.t.</t>
  </si>
  <si>
    <t>wych</t>
  </si>
  <si>
    <t>partycyp.</t>
  </si>
  <si>
    <t>refundacje</t>
  </si>
  <si>
    <t>Dział</t>
  </si>
  <si>
    <t>Przedszkola</t>
  </si>
  <si>
    <t>Zakład Gosp. Mieszk.</t>
  </si>
  <si>
    <t>dotacja - utworzenie Punktu Informacji Turystycznej</t>
  </si>
  <si>
    <t>Ochrona wód rzeki Lega i jeziora Olecko Wielkie</t>
  </si>
  <si>
    <t>dotacje z budżetu gminy ( grupa paragrafów 2)</t>
  </si>
  <si>
    <t>w tym paragraf 2830</t>
  </si>
  <si>
    <t>Rozchody, w tym:</t>
  </si>
  <si>
    <t>spłata rat kredytów</t>
  </si>
  <si>
    <t>spłata rat pożyczek</t>
  </si>
  <si>
    <t>dotacje celowe na dofinansowanie kosztów realizacji inwest.</t>
  </si>
  <si>
    <t>dotacja podmiotowa na prowadzenie biblioteki</t>
  </si>
  <si>
    <t>w roku</t>
  </si>
  <si>
    <t>modernizacja wiaduktu do Lesku-Phare2000</t>
  </si>
  <si>
    <t>zakup energii-wody</t>
  </si>
  <si>
    <t>remonty, podróże krajowe, szkolenia itp.</t>
  </si>
  <si>
    <t>szkolenia i inne wydatki</t>
  </si>
  <si>
    <t>bieżące remonty dróg,profilowanie,utrzymanie zimowe,</t>
  </si>
  <si>
    <t>remont przepustów,wiat przystankowych,nawierzchni</t>
  </si>
  <si>
    <t>do ZR Giże,remont chodników i placów</t>
  </si>
  <si>
    <t>remont tras rowerowych</t>
  </si>
  <si>
    <t>utrzymanie i konserwacja kanalizacji deszczowej</t>
  </si>
  <si>
    <t>dotacja celowa na remont lokali użytkowych</t>
  </si>
  <si>
    <t>1</t>
  </si>
  <si>
    <t>2</t>
  </si>
  <si>
    <t>WYDATKI  MAJĄTKOWE  W TYM ZADANIA INWESTYCYJNE REALIZOWANE W LATACH  2004-2006</t>
  </si>
  <si>
    <t>do 2003r.</t>
  </si>
  <si>
    <t>z 2003r.</t>
  </si>
  <si>
    <t>pochodzące</t>
  </si>
  <si>
    <t>z innych</t>
  </si>
  <si>
    <t>dożywianie dzieci-zadanie własne</t>
  </si>
  <si>
    <t>nagroda jubileuszowa</t>
  </si>
  <si>
    <t>wydatki majatkowe:</t>
  </si>
  <si>
    <t>remont budynku po przedszkolu</t>
  </si>
  <si>
    <t>przebudowa ul.Gołdapska 18</t>
  </si>
  <si>
    <t>modernizacja ul.Cisowej</t>
  </si>
  <si>
    <t>przebudowa kanalizacji deszczowej ul. Kościuszki</t>
  </si>
  <si>
    <t>uzbroj.techn.ul.Zielonej</t>
  </si>
  <si>
    <t>Przebudowa ul.Gołdapska 18</t>
  </si>
  <si>
    <t>Wykonanie przyłącza energetycznego-targowica</t>
  </si>
  <si>
    <t>Uzbrojenie techniczne -ul.Zielona</t>
  </si>
  <si>
    <t>Modernizacja drogi Olecko/Świetajno-Orzechówko</t>
  </si>
  <si>
    <t>Zakup 3 wiat przystankowych</t>
  </si>
  <si>
    <t>Dotacja celowa do modernizacji drogi Kukowo-Zajdy-Dudki</t>
  </si>
  <si>
    <t>Zakup gruntu od osób fizycznych</t>
  </si>
  <si>
    <t>zakup: kopiarka,komputer, moduł,drukarka</t>
  </si>
  <si>
    <t>Fundusz założycielski Fundacji Rozwoju Ziemi Oleckiej</t>
  </si>
  <si>
    <t>Budowa kortów-mączka ceglana</t>
  </si>
  <si>
    <t>MOSiR</t>
  </si>
  <si>
    <t>wynagrodzenie 2 nowych etatów</t>
  </si>
  <si>
    <t>wydatki na realizację zadań promocyjnych</t>
  </si>
  <si>
    <t>2003-2005</t>
  </si>
  <si>
    <t>z programów</t>
  </si>
  <si>
    <t>Unii</t>
  </si>
  <si>
    <t>Europejskiej</t>
  </si>
  <si>
    <t>w 2004r.</t>
  </si>
  <si>
    <t>2004</t>
  </si>
  <si>
    <t>Budowa strażnicy OSP w Lenartach</t>
  </si>
  <si>
    <t>zakup kserokopiarki do SP1</t>
  </si>
  <si>
    <t>dotacja celowa - PIT i chodnik</t>
  </si>
  <si>
    <t>pomoc rolnikom poszkodowanym w wyniku klęski suszy</t>
  </si>
  <si>
    <t>zakup kopiarki</t>
  </si>
  <si>
    <t>zakup materiałów, energii, usług w tym RO1,RO2, sołectw</t>
  </si>
  <si>
    <t xml:space="preserve">zakup oprogramowania </t>
  </si>
  <si>
    <t>zakup komputera,drukarki,moduł</t>
  </si>
  <si>
    <t>wydatki na fundusz założycielski Fundacji Rozwoju Ziemi Oleckiej</t>
  </si>
  <si>
    <t>85278</t>
  </si>
  <si>
    <t>POZOSTAŁE ZADANIA W ZAKRESIE POLITYKI SPOŁECZNEJ</t>
  </si>
  <si>
    <t>85311</t>
  </si>
  <si>
    <t>Rehabilitacja zawodowa i społeczna osób niepełnosprawnych</t>
  </si>
  <si>
    <t>zakup 3 wiat przystankowych</t>
  </si>
  <si>
    <t>modernizacja dróg gminnych Olecko/Świetajno-Orzechówek</t>
  </si>
  <si>
    <t>dotacja celowa na likwid.składu opału przy Kościuszki 10</t>
  </si>
  <si>
    <t>nagroda jubileuszowa i odpr.emerytalna</t>
  </si>
  <si>
    <t>dopłata do pracowników publicznych</t>
  </si>
  <si>
    <t>dodatkowe wynagrodzenie roczne z pochodnymi</t>
  </si>
  <si>
    <t>odpis na FŚS( 5x1840złx37,5%)</t>
  </si>
  <si>
    <t>odpis na FŚS(48,5x1840x37,5%,12emer.x1840x6,25%)+publ</t>
  </si>
  <si>
    <t>remont budynku urzędu- okna,</t>
  </si>
  <si>
    <t>Dotacja do zakupu sprzętu do OSP</t>
  </si>
  <si>
    <t>2004-2005</t>
  </si>
  <si>
    <t xml:space="preserve">Budowa placu przy kamiennym pomniku, renowacja pomnika </t>
  </si>
  <si>
    <t>1a</t>
  </si>
  <si>
    <t>1b</t>
  </si>
  <si>
    <t>4a</t>
  </si>
  <si>
    <t>4b</t>
  </si>
  <si>
    <t>2004-2006</t>
  </si>
  <si>
    <t>wydatki na obsługę długu</t>
  </si>
  <si>
    <t>dotacja z TFOGR</t>
  </si>
  <si>
    <t>wydatki z tytułu poręczeń i gwarancji udzielonych przez j.s.t.</t>
  </si>
  <si>
    <t>zakupy  inwestycyjne-mączka ceglana na korty</t>
  </si>
  <si>
    <t>organizacja Święta Plonów</t>
  </si>
  <si>
    <t>Prace budowlane na targowicy-inwestycja</t>
  </si>
  <si>
    <t>Dotacje na współfinansowanie dożynek</t>
  </si>
  <si>
    <t>35,72% udział w pod.doch.od osób fizycznych</t>
  </si>
  <si>
    <t>Szkoły podstawowe-książki</t>
  </si>
  <si>
    <t>dotacja na dofinans.modern.drogi Kukowo-Zajdy-Dudki</t>
  </si>
  <si>
    <t>Ochotnicza Straż Pożarna  Gąski</t>
  </si>
  <si>
    <t>dotacja do remontu chodnika przy ul. Kościuszki i Słowianskiej</t>
  </si>
  <si>
    <t>Ochotnicza Straż Pożarna Plewki</t>
  </si>
  <si>
    <t>Ochotnicza Straż Pożarna Szczecinki</t>
  </si>
  <si>
    <t>Ochotnicza Straż Pożarna  Lenarty</t>
  </si>
  <si>
    <t>Organizacja Święta Plonów</t>
  </si>
  <si>
    <t>wydatki inwestycyjne-zakup gruntu od osób fizycznych</t>
  </si>
  <si>
    <t xml:space="preserve">Przychody i rozchody budżetu gminy na 2004 rok </t>
  </si>
  <si>
    <t>Dochody i wydatki związane z realizacją zadań z zakresu administracji</t>
  </si>
  <si>
    <t>rządowej zleconych gminie i innych zleconych ustawami w 2004r.</t>
  </si>
  <si>
    <t>do przekazania</t>
  </si>
  <si>
    <t>do budżetu</t>
  </si>
  <si>
    <t>budżetu j.s.t.</t>
  </si>
  <si>
    <t>przyznane</t>
  </si>
  <si>
    <t>jako dotacja</t>
  </si>
  <si>
    <t>zadań</t>
  </si>
  <si>
    <t>przeznaczone</t>
  </si>
  <si>
    <t>§</t>
  </si>
  <si>
    <t>2010</t>
  </si>
  <si>
    <t xml:space="preserve">dotacja </t>
  </si>
  <si>
    <t>wydatki osobowe z pochodnymi</t>
  </si>
  <si>
    <t>2350</t>
  </si>
  <si>
    <t xml:space="preserve"> 5% - dochód gminy</t>
  </si>
  <si>
    <t>dochód budżetu państwa</t>
  </si>
  <si>
    <t>wynagrodzenia osobowe z pochodnymi</t>
  </si>
  <si>
    <t>wydatki rzeczowe bieżące</t>
  </si>
  <si>
    <t xml:space="preserve">składki na ubezpieczenia zdrowotne </t>
  </si>
  <si>
    <t>zasiłki rodzinne,pielęgnacyjne i wychowawcze</t>
  </si>
  <si>
    <t xml:space="preserve">zasiłki stałe i okresowe </t>
  </si>
  <si>
    <t>wynagrodzenia osobowe pracowników z pochodnymi</t>
  </si>
  <si>
    <t>wydatki na utrzymanie bieżące</t>
  </si>
  <si>
    <t xml:space="preserve">usługi opiekuńcze  specjalistyczne </t>
  </si>
  <si>
    <t>URZĘDY NACZELNYCH ORGANÓW WŁADZY PAŃSTWOWEJ, KONTROLI I OCHRONY PRAWA ORAZ SĄDOWNICTWA.</t>
  </si>
  <si>
    <t>Razem</t>
  </si>
  <si>
    <t xml:space="preserve">w zł </t>
  </si>
  <si>
    <t xml:space="preserve">       Dochody i wydatki  w 2004r. związane z wykonywaniem</t>
  </si>
  <si>
    <t>1. umów z innymi jedn. samorządu terytorialnego</t>
  </si>
  <si>
    <t>Plan przychodów  i  kosztów zakładów budżetowych</t>
  </si>
  <si>
    <t>oraz plan przychodów i wydatków środków specjalnych  na 2004 rok.</t>
  </si>
  <si>
    <t xml:space="preserve">        Koszty</t>
  </si>
  <si>
    <t>Wodociąg Olszewo,Gordejki,Giże i kanal.sanit.Gordejki</t>
  </si>
  <si>
    <t>2003</t>
  </si>
  <si>
    <t>kultury w roku 2004</t>
  </si>
  <si>
    <t xml:space="preserve">Dotacje dla samorządowych instytucji </t>
  </si>
  <si>
    <t>Wykaz dotacji na cele publiczne związane z realizacją zadań własnych</t>
  </si>
  <si>
    <t>gminy przez podmioty nie zaliczane do sektora finansów publicznych</t>
  </si>
  <si>
    <t>w 2004 roku</t>
  </si>
  <si>
    <t>dotacji</t>
  </si>
  <si>
    <t>szkół   na 2004 rok.</t>
  </si>
  <si>
    <t>Pozostałe dotacje udzielone w 2004 roku</t>
  </si>
  <si>
    <t>Izba Rolnicza - 2% od wpływów podatku</t>
  </si>
  <si>
    <t>rolnego</t>
  </si>
  <si>
    <t>Starostwo Powiatowe w Olecku</t>
  </si>
  <si>
    <t>dofinansowanie remontu chodnika</t>
  </si>
  <si>
    <t>( nie stanowiące wydatków inwestycyjnych)</t>
  </si>
  <si>
    <t>1. środki pieniężne</t>
  </si>
  <si>
    <t>2. Należności</t>
  </si>
  <si>
    <t xml:space="preserve">3. Zobowiązania </t>
  </si>
  <si>
    <t>2004r.</t>
  </si>
  <si>
    <t>Środowiska i Gospodarki Wodnej na 2004 rok</t>
  </si>
  <si>
    <t>Stan funduszu na koniec roku, w tym:</t>
  </si>
  <si>
    <t>jedn.</t>
  </si>
  <si>
    <t>realiz.</t>
  </si>
  <si>
    <t>zad.</t>
  </si>
  <si>
    <t>3a</t>
  </si>
  <si>
    <t>Sieć wodociagowa z przyłączami-Gąski,Ślepie,Zajdy(Folwark)-kwalifikowane</t>
  </si>
  <si>
    <t>3b</t>
  </si>
  <si>
    <t>Sieć wodociagowa z przyłączami-Gąski,Ślepie,Zajdy(Folwark)-niekwalifikowane</t>
  </si>
  <si>
    <t>Rozbudowa ujęcia wody, stacji uzdatniania, sieci wodociągowej</t>
  </si>
  <si>
    <t>z przyłączami - Zatyki-Kijewo ( koszty kwalifikowane)</t>
  </si>
  <si>
    <t>5a</t>
  </si>
  <si>
    <t>Budowa kanalizacji sanitarnej - Gąski, Ślepie ( koszty kwalifikowane)</t>
  </si>
  <si>
    <t>5b</t>
  </si>
  <si>
    <t>Kanalizacja sanitarna - Gąski, Ślepie ( koszty niekwalifikowane)</t>
  </si>
  <si>
    <t>Sieć wodociagowa z przyłączami - Imionki</t>
  </si>
  <si>
    <t>Sieć wodociagowa z przyłączami -  Imionki (prace przygotowawcze)</t>
  </si>
  <si>
    <t>Kanalizacja sanitarna z przykanalikami - Imionki</t>
  </si>
  <si>
    <t>Kanalizacja sanitarna z przykanalikami - Imionki ( prace przygotowawcze)</t>
  </si>
  <si>
    <t>Wykonanie okablowania sieciowego</t>
  </si>
  <si>
    <t>OSP</t>
  </si>
  <si>
    <t>Rozbudowa budynku na plaży miejskiej</t>
  </si>
  <si>
    <t>TBS</t>
  </si>
  <si>
    <t>wsk.</t>
  </si>
  <si>
    <t>Rodzaj celu publicznego</t>
  </si>
  <si>
    <t>Kwota</t>
  </si>
  <si>
    <t>Ogółem, w tym</t>
  </si>
  <si>
    <t>ze środków na realizację programów RPA</t>
  </si>
  <si>
    <t>UM</t>
  </si>
  <si>
    <t>Nazwa jednostki</t>
  </si>
  <si>
    <t>Rady  Miejskiej w Olecku</t>
  </si>
  <si>
    <t>Społeczna Szkoła Podstawowa</t>
  </si>
  <si>
    <t>Społeczne Gimnazjum</t>
  </si>
  <si>
    <t>paragraf</t>
  </si>
  <si>
    <t>Przychody, w tym:</t>
  </si>
  <si>
    <t>Wydatki, w tym:</t>
  </si>
  <si>
    <t>bieżące:</t>
  </si>
  <si>
    <t>dotacje celowe na realizację zadań bieżących</t>
  </si>
  <si>
    <t>2440</t>
  </si>
  <si>
    <t>c</t>
  </si>
  <si>
    <t>majątkowe:</t>
  </si>
  <si>
    <t>dotacja na dofinansowanie inwestycji - selektywna</t>
  </si>
  <si>
    <t>6260</t>
  </si>
  <si>
    <t>IV.</t>
  </si>
  <si>
    <t>Miejsko-Powiatowa Biblioteka</t>
  </si>
  <si>
    <t>Publiczna w Olecku</t>
  </si>
  <si>
    <t>Stan funduszu na początek roku, w tym:</t>
  </si>
  <si>
    <t xml:space="preserve">Plan przychodów i wydatków Gminnego Funduszu Ochrony </t>
  </si>
  <si>
    <t>Dział 900, rozdział 90011</t>
  </si>
  <si>
    <t>Zakup usług pozostałych - imprezy ponadlokalne</t>
  </si>
  <si>
    <t>wynagrodzenia osobowe pracowników</t>
  </si>
  <si>
    <t>75110</t>
  </si>
  <si>
    <t>Referenda ogólnokrajowe i konstytucyjne</t>
  </si>
  <si>
    <t>75405</t>
  </si>
  <si>
    <t>Komenda Powiatowa Policji</t>
  </si>
  <si>
    <t xml:space="preserve">dotacja celowa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</si>
</sst>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44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b/>
      <sz val="11"/>
      <color indexed="12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32"/>
      <name val="Times New Roman CE"/>
      <family val="1"/>
    </font>
    <font>
      <b/>
      <i/>
      <sz val="10"/>
      <color indexed="32"/>
      <name val="Times New Roman CE"/>
      <family val="1"/>
    </font>
    <font>
      <b/>
      <sz val="10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1"/>
      <color indexed="16"/>
      <name val="Times New Roman CE"/>
      <family val="1"/>
    </font>
    <font>
      <b/>
      <sz val="9"/>
      <color indexed="32"/>
      <name val="Times New Roman CE"/>
      <family val="1"/>
    </font>
    <font>
      <sz val="11"/>
      <name val="Arial CE"/>
      <family val="2"/>
    </font>
    <font>
      <b/>
      <sz val="12"/>
      <name val="Times New Roman CE"/>
      <family val="1"/>
    </font>
    <font>
      <b/>
      <sz val="11"/>
      <name val="Arial CE"/>
      <family val="2"/>
    </font>
    <font>
      <b/>
      <sz val="9"/>
      <name val="Times New Roman CE"/>
      <family val="1"/>
    </font>
    <font>
      <b/>
      <sz val="14"/>
      <name val="Century Schoolbook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sz val="13"/>
      <name val="Times New Roman CE"/>
      <family val="1"/>
    </font>
    <font>
      <b/>
      <i/>
      <sz val="10"/>
      <name val="Times New Roman CE"/>
      <family val="1"/>
    </font>
    <font>
      <sz val="10"/>
      <color indexed="32"/>
      <name val="Times New Roman CE"/>
      <family val="1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color indexed="62"/>
      <name val="Times New Roman CE"/>
      <family val="1"/>
    </font>
    <font>
      <b/>
      <sz val="11"/>
      <color indexed="62"/>
      <name val="Times New Roman CE"/>
      <family val="1"/>
    </font>
    <font>
      <b/>
      <i/>
      <sz val="11"/>
      <color indexed="62"/>
      <name val="Times New Roman CE"/>
      <family val="1"/>
    </font>
    <font>
      <b/>
      <i/>
      <sz val="10"/>
      <color indexed="62"/>
      <name val="Times New Roman CE"/>
      <family val="1"/>
    </font>
    <font>
      <b/>
      <sz val="10"/>
      <color indexed="62"/>
      <name val="Times New Roman CE"/>
      <family val="1"/>
    </font>
    <font>
      <b/>
      <sz val="12"/>
      <color indexed="62"/>
      <name val="Times New Roman CE"/>
      <family val="1"/>
    </font>
    <font>
      <b/>
      <u val="single"/>
      <sz val="10"/>
      <color indexed="62"/>
      <name val="Times New Roman CE"/>
      <family val="1"/>
    </font>
    <font>
      <u val="single"/>
      <sz val="11"/>
      <color indexed="62"/>
      <name val="Times New Roman CE"/>
      <family val="1"/>
    </font>
    <font>
      <b/>
      <i/>
      <sz val="11"/>
      <color indexed="60"/>
      <name val="Times New Roman CE"/>
      <family val="1"/>
    </font>
    <font>
      <i/>
      <sz val="11"/>
      <color indexed="60"/>
      <name val="Times New Roman CE"/>
      <family val="1"/>
    </font>
    <font>
      <sz val="10"/>
      <color indexed="60"/>
      <name val="Times New Roman CE"/>
      <family val="1"/>
    </font>
    <font>
      <b/>
      <i/>
      <sz val="10"/>
      <color indexed="60"/>
      <name val="Times New Roman CE"/>
      <family val="1"/>
    </font>
    <font>
      <b/>
      <sz val="10"/>
      <color indexed="60"/>
      <name val="Times New Roman CE"/>
      <family val="1"/>
    </font>
    <font>
      <b/>
      <sz val="11"/>
      <color indexed="60"/>
      <name val="Times New Roman CE"/>
      <family val="1"/>
    </font>
    <font>
      <sz val="10"/>
      <color indexed="62"/>
      <name val="Times New Roman CE"/>
      <family val="1"/>
    </font>
    <font>
      <b/>
      <u val="single"/>
      <sz val="10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6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tted"/>
      <bottom style="dotted"/>
    </border>
    <border>
      <left style="double"/>
      <right style="double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tted"/>
      <bottom>
        <color indexed="63"/>
      </bottom>
    </border>
    <border>
      <left style="double"/>
      <right style="double"/>
      <top>
        <color indexed="63"/>
      </top>
      <bottom style="dashed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ashed"/>
      <bottom style="dashed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hair">
        <color indexed="20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hair">
        <color indexed="20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ashed"/>
    </border>
    <border>
      <left style="thin"/>
      <right style="thin"/>
      <top style="medium"/>
      <bottom style="medium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double"/>
      <right style="double"/>
      <top style="dotted"/>
      <bottom style="thin"/>
    </border>
    <border>
      <left>
        <color indexed="63"/>
      </left>
      <right style="double"/>
      <top style="dotted"/>
      <bottom style="thin"/>
    </border>
    <border>
      <left style="double"/>
      <right>
        <color indexed="63"/>
      </right>
      <top style="dotted"/>
      <bottom style="thin"/>
    </border>
    <border>
      <left style="double"/>
      <right style="double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uble"/>
      <top style="dashed"/>
      <bottom style="thin"/>
    </border>
    <border>
      <left style="double"/>
      <right>
        <color indexed="63"/>
      </right>
      <top style="dashed"/>
      <bottom style="thin"/>
    </border>
    <border>
      <left style="double"/>
      <right style="double"/>
      <top style="dotted"/>
      <bottom style="dashed"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double"/>
      <top style="dashed"/>
      <bottom style="dotted"/>
    </border>
    <border>
      <left style="double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double"/>
      <top style="dotted"/>
      <bottom style="dashed"/>
    </border>
    <border>
      <left style="double"/>
      <right>
        <color indexed="63"/>
      </right>
      <top style="dotted"/>
      <bottom style="dashed"/>
    </border>
    <border>
      <left style="double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8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justify" vertical="top"/>
    </xf>
    <xf numFmtId="3" fontId="6" fillId="0" borderId="12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justify" vertical="top"/>
    </xf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16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14" fontId="1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right" vertical="top"/>
    </xf>
    <xf numFmtId="1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3" fontId="1" fillId="0" borderId="20" xfId="0" applyNumberFormat="1" applyFont="1" applyFill="1" applyBorder="1" applyAlignment="1">
      <alignment horizontal="right" vertical="top"/>
    </xf>
    <xf numFmtId="3" fontId="1" fillId="0" borderId="2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/>
    </xf>
    <xf numFmtId="1" fontId="1" fillId="0" borderId="18" xfId="0" applyNumberFormat="1" applyFont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right" vertical="top"/>
    </xf>
    <xf numFmtId="0" fontId="1" fillId="0" borderId="22" xfId="0" applyFont="1" applyBorder="1" applyAlignment="1">
      <alignment/>
    </xf>
    <xf numFmtId="1" fontId="2" fillId="0" borderId="1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top" wrapText="1"/>
    </xf>
    <xf numFmtId="1" fontId="1" fillId="0" borderId="18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3" fontId="1" fillId="0" borderId="21" xfId="0" applyNumberFormat="1" applyFont="1" applyFill="1" applyBorder="1" applyAlignment="1">
      <alignment horizontal="right" vertical="top"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" fontId="2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3" fontId="2" fillId="0" borderId="21" xfId="0" applyNumberFormat="1" applyFont="1" applyFill="1" applyBorder="1" applyAlignment="1">
      <alignment horizontal="right" vertical="top"/>
    </xf>
    <xf numFmtId="1" fontId="1" fillId="0" borderId="18" xfId="0" applyNumberFormat="1" applyFont="1" applyFill="1" applyBorder="1" applyAlignment="1">
      <alignment horizontal="right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/>
    </xf>
    <xf numFmtId="3" fontId="5" fillId="0" borderId="16" xfId="0" applyNumberFormat="1" applyFont="1" applyFill="1" applyBorder="1" applyAlignment="1">
      <alignment horizontal="right" vertical="top"/>
    </xf>
    <xf numFmtId="0" fontId="3" fillId="0" borderId="24" xfId="0" applyFont="1" applyBorder="1" applyAlignment="1">
      <alignment/>
    </xf>
    <xf numFmtId="3" fontId="3" fillId="0" borderId="20" xfId="0" applyNumberFormat="1" applyFont="1" applyFill="1" applyBorder="1" applyAlignment="1">
      <alignment horizontal="right" vertical="top"/>
    </xf>
    <xf numFmtId="1" fontId="2" fillId="0" borderId="18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3" fontId="2" fillId="0" borderId="21" xfId="0" applyNumberFormat="1" applyFont="1" applyFill="1" applyBorder="1" applyAlignment="1">
      <alignment horizontal="right" vertical="top"/>
    </xf>
    <xf numFmtId="0" fontId="2" fillId="0" borderId="22" xfId="0" applyFont="1" applyBorder="1" applyAlignment="1">
      <alignment/>
    </xf>
    <xf numFmtId="3" fontId="1" fillId="0" borderId="16" xfId="0" applyNumberFormat="1" applyFont="1" applyFill="1" applyBorder="1" applyAlignment="1">
      <alignment horizontal="right" vertical="top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1" fontId="3" fillId="0" borderId="24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 vertical="top"/>
    </xf>
    <xf numFmtId="49" fontId="3" fillId="0" borderId="24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wrapText="1"/>
    </xf>
    <xf numFmtId="0" fontId="1" fillId="0" borderId="25" xfId="0" applyFont="1" applyBorder="1" applyAlignment="1">
      <alignment/>
    </xf>
    <xf numFmtId="3" fontId="3" fillId="0" borderId="21" xfId="0" applyNumberFormat="1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49" fontId="1" fillId="0" borderId="2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wrapText="1"/>
    </xf>
    <xf numFmtId="3" fontId="2" fillId="0" borderId="4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16" xfId="0" applyNumberFormat="1" applyFont="1" applyBorder="1" applyAlignment="1">
      <alignment horizontal="right"/>
    </xf>
    <xf numFmtId="0" fontId="9" fillId="0" borderId="7" xfId="0" applyFont="1" applyBorder="1" applyAlignment="1">
      <alignment/>
    </xf>
    <xf numFmtId="3" fontId="9" fillId="0" borderId="32" xfId="0" applyNumberFormat="1" applyFont="1" applyBorder="1" applyAlignment="1">
      <alignment horizontal="right"/>
    </xf>
    <xf numFmtId="0" fontId="9" fillId="0" borderId="33" xfId="0" applyFont="1" applyBorder="1" applyAlignment="1">
      <alignment/>
    </xf>
    <xf numFmtId="3" fontId="9" fillId="0" borderId="2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9" fillId="0" borderId="41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3" fontId="9" fillId="0" borderId="48" xfId="0" applyNumberFormat="1" applyFont="1" applyBorder="1" applyAlignment="1">
      <alignment horizontal="right"/>
    </xf>
    <xf numFmtId="3" fontId="9" fillId="0" borderId="49" xfId="0" applyNumberFormat="1" applyFont="1" applyBorder="1" applyAlignment="1">
      <alignment horizontal="right"/>
    </xf>
    <xf numFmtId="3" fontId="9" fillId="0" borderId="50" xfId="0" applyNumberFormat="1" applyFont="1" applyBorder="1" applyAlignment="1">
      <alignment horizontal="right"/>
    </xf>
    <xf numFmtId="3" fontId="9" fillId="0" borderId="51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53" xfId="0" applyFont="1" applyBorder="1" applyAlignment="1">
      <alignment/>
    </xf>
    <xf numFmtId="3" fontId="9" fillId="0" borderId="54" xfId="0" applyNumberFormat="1" applyFont="1" applyBorder="1" applyAlignment="1">
      <alignment horizontal="right"/>
    </xf>
    <xf numFmtId="3" fontId="10" fillId="0" borderId="54" xfId="0" applyNumberFormat="1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53" xfId="0" applyFont="1" applyBorder="1" applyAlignment="1">
      <alignment/>
    </xf>
    <xf numFmtId="3" fontId="9" fillId="0" borderId="55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0" fontId="10" fillId="0" borderId="26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3" fontId="9" fillId="0" borderId="33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10" fillId="0" borderId="53" xfId="0" applyFont="1" applyFill="1" applyBorder="1" applyAlignment="1">
      <alignment/>
    </xf>
    <xf numFmtId="3" fontId="9" fillId="0" borderId="54" xfId="0" applyNumberFormat="1" applyFont="1" applyFill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0" fontId="1" fillId="0" borderId="57" xfId="0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60" xfId="0" applyFont="1" applyBorder="1" applyAlignment="1">
      <alignment/>
    </xf>
    <xf numFmtId="0" fontId="10" fillId="0" borderId="34" xfId="0" applyFont="1" applyBorder="1" applyAlignment="1">
      <alignment/>
    </xf>
    <xf numFmtId="0" fontId="16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2" fillId="0" borderId="61" xfId="0" applyFont="1" applyFill="1" applyBorder="1" applyAlignment="1">
      <alignment/>
    </xf>
    <xf numFmtId="49" fontId="1" fillId="0" borderId="61" xfId="0" applyNumberFormat="1" applyFont="1" applyFill="1" applyBorder="1" applyAlignment="1">
      <alignment horizontal="center"/>
    </xf>
    <xf numFmtId="3" fontId="1" fillId="0" borderId="61" xfId="0" applyNumberFormat="1" applyFont="1" applyFill="1" applyBorder="1" applyAlignment="1">
      <alignment/>
    </xf>
    <xf numFmtId="0" fontId="2" fillId="0" borderId="62" xfId="0" applyFont="1" applyBorder="1" applyAlignment="1">
      <alignment/>
    </xf>
    <xf numFmtId="49" fontId="1" fillId="0" borderId="62" xfId="0" applyNumberFormat="1" applyFont="1" applyBorder="1" applyAlignment="1">
      <alignment horizontal="center"/>
    </xf>
    <xf numFmtId="3" fontId="1" fillId="0" borderId="6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33" xfId="0" applyFont="1" applyBorder="1" applyAlignment="1">
      <alignment horizontal="center"/>
    </xf>
    <xf numFmtId="0" fontId="10" fillId="0" borderId="60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5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/>
    </xf>
    <xf numFmtId="49" fontId="1" fillId="0" borderId="65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3" fontId="1" fillId="0" borderId="65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0" fontId="9" fillId="0" borderId="67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" fillId="0" borderId="63" xfId="0" applyNumberFormat="1" applyFont="1" applyBorder="1" applyAlignment="1">
      <alignment horizontal="center"/>
    </xf>
    <xf numFmtId="1" fontId="3" fillId="0" borderId="24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wrapText="1"/>
    </xf>
    <xf numFmtId="0" fontId="1" fillId="0" borderId="54" xfId="0" applyFont="1" applyBorder="1" applyAlignment="1">
      <alignment/>
    </xf>
    <xf numFmtId="0" fontId="2" fillId="0" borderId="54" xfId="0" applyFont="1" applyBorder="1" applyAlignment="1">
      <alignment/>
    </xf>
    <xf numFmtId="49" fontId="1" fillId="0" borderId="68" xfId="0" applyNumberFormat="1" applyFont="1" applyBorder="1" applyAlignment="1">
      <alignment horizontal="center"/>
    </xf>
    <xf numFmtId="3" fontId="1" fillId="0" borderId="68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2" fillId="0" borderId="69" xfId="0" applyFont="1" applyFill="1" applyBorder="1" applyAlignment="1">
      <alignment/>
    </xf>
    <xf numFmtId="49" fontId="2" fillId="0" borderId="70" xfId="0" applyNumberFormat="1" applyFont="1" applyFill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/>
    </xf>
    <xf numFmtId="3" fontId="5" fillId="0" borderId="71" xfId="0" applyNumberFormat="1" applyFont="1" applyBorder="1" applyAlignment="1">
      <alignment/>
    </xf>
    <xf numFmtId="49" fontId="8" fillId="0" borderId="0" xfId="0" applyNumberFormat="1" applyFont="1" applyAlignment="1">
      <alignment horizontal="left"/>
    </xf>
    <xf numFmtId="3" fontId="1" fillId="0" borderId="4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9" fillId="0" borderId="60" xfId="0" applyFont="1" applyBorder="1" applyAlignment="1">
      <alignment horizontal="center"/>
    </xf>
    <xf numFmtId="3" fontId="10" fillId="0" borderId="52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63" xfId="0" applyBorder="1" applyAlignment="1">
      <alignment/>
    </xf>
    <xf numFmtId="0" fontId="0" fillId="0" borderId="37" xfId="0" applyBorder="1" applyAlignment="1">
      <alignment/>
    </xf>
    <xf numFmtId="0" fontId="0" fillId="0" borderId="69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31" xfId="0" applyBorder="1" applyAlignment="1">
      <alignment horizontal="center"/>
    </xf>
    <xf numFmtId="3" fontId="9" fillId="0" borderId="32" xfId="0" applyNumberFormat="1" applyFont="1" applyBorder="1" applyAlignment="1">
      <alignment/>
    </xf>
    <xf numFmtId="0" fontId="0" fillId="0" borderId="72" xfId="0" applyBorder="1" applyAlignment="1">
      <alignment/>
    </xf>
    <xf numFmtId="3" fontId="9" fillId="0" borderId="72" xfId="0" applyNumberFormat="1" applyFont="1" applyBorder="1" applyAlignment="1">
      <alignment/>
    </xf>
    <xf numFmtId="164" fontId="9" fillId="0" borderId="43" xfId="0" applyNumberFormat="1" applyFont="1" applyBorder="1" applyAlignment="1">
      <alignment/>
    </xf>
    <xf numFmtId="0" fontId="20" fillId="0" borderId="0" xfId="0" applyFont="1" applyAlignment="1">
      <alignment/>
    </xf>
    <xf numFmtId="0" fontId="16" fillId="0" borderId="12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0" fontId="20" fillId="0" borderId="31" xfId="0" applyFont="1" applyBorder="1" applyAlignment="1">
      <alignment/>
    </xf>
    <xf numFmtId="3" fontId="20" fillId="0" borderId="2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52" xfId="0" applyNumberFormat="1" applyFont="1" applyBorder="1" applyAlignment="1">
      <alignment/>
    </xf>
    <xf numFmtId="0" fontId="20" fillId="0" borderId="34" xfId="0" applyFont="1" applyBorder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49" fontId="1" fillId="0" borderId="73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3" fontId="1" fillId="0" borderId="24" xfId="0" applyNumberFormat="1" applyFont="1" applyFill="1" applyBorder="1" applyAlignment="1">
      <alignment horizontal="right" vertical="top"/>
    </xf>
    <xf numFmtId="3" fontId="2" fillId="0" borderId="24" xfId="0" applyNumberFormat="1" applyFont="1" applyFill="1" applyBorder="1" applyAlignment="1">
      <alignment horizontal="right" vertical="top"/>
    </xf>
    <xf numFmtId="3" fontId="1" fillId="0" borderId="64" xfId="0" applyNumberFormat="1" applyFont="1" applyFill="1" applyBorder="1" applyAlignment="1">
      <alignment horizontal="right" vertical="top"/>
    </xf>
    <xf numFmtId="0" fontId="1" fillId="0" borderId="73" xfId="0" applyFont="1" applyBorder="1" applyAlignment="1">
      <alignment/>
    </xf>
    <xf numFmtId="3" fontId="1" fillId="0" borderId="73" xfId="0" applyNumberFormat="1" applyFont="1" applyFill="1" applyBorder="1" applyAlignment="1">
      <alignment horizontal="right" vertical="top"/>
    </xf>
    <xf numFmtId="49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1" fontId="1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wrapText="1"/>
    </xf>
    <xf numFmtId="49" fontId="2" fillId="0" borderId="7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3" fillId="0" borderId="76" xfId="0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0" fontId="2" fillId="0" borderId="77" xfId="0" applyFont="1" applyBorder="1" applyAlignment="1">
      <alignment/>
    </xf>
    <xf numFmtId="49" fontId="2" fillId="0" borderId="78" xfId="0" applyNumberFormat="1" applyFont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right" vertical="top"/>
    </xf>
    <xf numFmtId="0" fontId="2" fillId="0" borderId="76" xfId="0" applyFont="1" applyBorder="1" applyAlignment="1">
      <alignment/>
    </xf>
    <xf numFmtId="0" fontId="1" fillId="0" borderId="76" xfId="0" applyFont="1" applyBorder="1" applyAlignment="1">
      <alignment/>
    </xf>
    <xf numFmtId="49" fontId="3" fillId="0" borderId="24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164" fontId="1" fillId="0" borderId="16" xfId="0" applyNumberFormat="1" applyFont="1" applyFill="1" applyBorder="1" applyAlignment="1">
      <alignment horizontal="right" vertical="top"/>
    </xf>
    <xf numFmtId="164" fontId="1" fillId="0" borderId="20" xfId="0" applyNumberFormat="1" applyFont="1" applyFill="1" applyBorder="1" applyAlignment="1">
      <alignment horizontal="right" vertical="top"/>
    </xf>
    <xf numFmtId="164" fontId="2" fillId="0" borderId="17" xfId="0" applyNumberFormat="1" applyFont="1" applyFill="1" applyBorder="1" applyAlignment="1">
      <alignment horizontal="right" vertical="top"/>
    </xf>
    <xf numFmtId="3" fontId="1" fillId="0" borderId="29" xfId="0" applyNumberFormat="1" applyFont="1" applyBorder="1" applyAlignment="1">
      <alignment/>
    </xf>
    <xf numFmtId="164" fontId="2" fillId="0" borderId="21" xfId="0" applyNumberFormat="1" applyFont="1" applyFill="1" applyBorder="1" applyAlignment="1">
      <alignment horizontal="right" vertical="top"/>
    </xf>
    <xf numFmtId="0" fontId="2" fillId="0" borderId="54" xfId="0" applyFont="1" applyBorder="1" applyAlignment="1">
      <alignment horizontal="left"/>
    </xf>
    <xf numFmtId="0" fontId="1" fillId="0" borderId="79" xfId="0" applyFont="1" applyBorder="1" applyAlignment="1">
      <alignment/>
    </xf>
    <xf numFmtId="0" fontId="1" fillId="0" borderId="80" xfId="0" applyFont="1" applyBorder="1" applyAlignment="1">
      <alignment/>
    </xf>
    <xf numFmtId="3" fontId="1" fillId="0" borderId="80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2" fillId="2" borderId="82" xfId="0" applyFont="1" applyFill="1" applyBorder="1" applyAlignment="1">
      <alignment/>
    </xf>
    <xf numFmtId="0" fontId="2" fillId="2" borderId="60" xfId="0" applyFont="1" applyFill="1" applyBorder="1" applyAlignment="1">
      <alignment/>
    </xf>
    <xf numFmtId="3" fontId="2" fillId="2" borderId="60" xfId="0" applyNumberFormat="1" applyFont="1" applyFill="1" applyBorder="1" applyAlignment="1">
      <alignment/>
    </xf>
    <xf numFmtId="3" fontId="2" fillId="2" borderId="83" xfId="0" applyNumberFormat="1" applyFont="1" applyFill="1" applyBorder="1" applyAlignment="1">
      <alignment/>
    </xf>
    <xf numFmtId="0" fontId="2" fillId="0" borderId="84" xfId="0" applyFont="1" applyBorder="1" applyAlignment="1">
      <alignment/>
    </xf>
    <xf numFmtId="3" fontId="2" fillId="0" borderId="85" xfId="0" applyNumberFormat="1" applyFont="1" applyBorder="1" applyAlignment="1">
      <alignment/>
    </xf>
    <xf numFmtId="3" fontId="2" fillId="0" borderId="86" xfId="0" applyNumberFormat="1" applyFont="1" applyBorder="1" applyAlignment="1">
      <alignment/>
    </xf>
    <xf numFmtId="0" fontId="1" fillId="0" borderId="87" xfId="0" applyFont="1" applyBorder="1" applyAlignment="1">
      <alignment/>
    </xf>
    <xf numFmtId="3" fontId="1" fillId="0" borderId="88" xfId="0" applyNumberFormat="1" applyFont="1" applyBorder="1" applyAlignment="1">
      <alignment/>
    </xf>
    <xf numFmtId="0" fontId="2" fillId="3" borderId="82" xfId="0" applyFont="1" applyFill="1" applyBorder="1" applyAlignment="1">
      <alignment/>
    </xf>
    <xf numFmtId="3" fontId="2" fillId="3" borderId="60" xfId="0" applyNumberFormat="1" applyFont="1" applyFill="1" applyBorder="1" applyAlignment="1">
      <alignment/>
    </xf>
    <xf numFmtId="3" fontId="2" fillId="3" borderId="83" xfId="0" applyNumberFormat="1" applyFont="1" applyFill="1" applyBorder="1" applyAlignment="1">
      <alignment/>
    </xf>
    <xf numFmtId="3" fontId="9" fillId="0" borderId="52" xfId="0" applyNumberFormat="1" applyFont="1" applyBorder="1" applyAlignment="1">
      <alignment horizontal="right"/>
    </xf>
    <xf numFmtId="0" fontId="9" fillId="0" borderId="89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3" fontId="9" fillId="0" borderId="17" xfId="0" applyNumberFormat="1" applyFont="1" applyBorder="1" applyAlignment="1">
      <alignment horizontal="right"/>
    </xf>
    <xf numFmtId="0" fontId="9" fillId="0" borderId="60" xfId="0" applyFont="1" applyBorder="1" applyAlignment="1">
      <alignment/>
    </xf>
    <xf numFmtId="0" fontId="10" fillId="0" borderId="85" xfId="0" applyFont="1" applyBorder="1" applyAlignment="1">
      <alignment/>
    </xf>
    <xf numFmtId="3" fontId="10" fillId="0" borderId="17" xfId="0" applyNumberFormat="1" applyFont="1" applyBorder="1" applyAlignment="1">
      <alignment horizontal="right"/>
    </xf>
    <xf numFmtId="0" fontId="9" fillId="0" borderId="35" xfId="0" applyFont="1" applyBorder="1" applyAlignment="1">
      <alignment horizontal="center"/>
    </xf>
    <xf numFmtId="3" fontId="9" fillId="0" borderId="45" xfId="0" applyNumberFormat="1" applyFont="1" applyBorder="1" applyAlignment="1">
      <alignment horizontal="right"/>
    </xf>
    <xf numFmtId="3" fontId="10" fillId="0" borderId="45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1" fontId="1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5" fillId="0" borderId="21" xfId="0" applyNumberFormat="1" applyFont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right" vertical="top"/>
    </xf>
    <xf numFmtId="49" fontId="1" fillId="0" borderId="5" xfId="0" applyNumberFormat="1" applyFont="1" applyBorder="1" applyAlignment="1">
      <alignment horizontal="center"/>
    </xf>
    <xf numFmtId="0" fontId="1" fillId="0" borderId="22" xfId="0" applyFont="1" applyFill="1" applyBorder="1" applyAlignment="1">
      <alignment vertical="top" wrapText="1"/>
    </xf>
    <xf numFmtId="164" fontId="2" fillId="0" borderId="16" xfId="0" applyNumberFormat="1" applyFont="1" applyFill="1" applyBorder="1" applyAlignment="1">
      <alignment horizontal="right" vertical="top"/>
    </xf>
    <xf numFmtId="3" fontId="18" fillId="0" borderId="2" xfId="0" applyNumberFormat="1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49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/>
    </xf>
    <xf numFmtId="3" fontId="5" fillId="0" borderId="20" xfId="0" applyNumberFormat="1" applyFont="1" applyFill="1" applyBorder="1" applyAlignment="1">
      <alignment horizontal="right" vertical="top"/>
    </xf>
    <xf numFmtId="1" fontId="2" fillId="0" borderId="2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right" vertical="top"/>
    </xf>
    <xf numFmtId="3" fontId="1" fillId="0" borderId="18" xfId="0" applyNumberFormat="1" applyFont="1" applyFill="1" applyBorder="1" applyAlignment="1">
      <alignment horizontal="right" vertical="top"/>
    </xf>
    <xf numFmtId="164" fontId="1" fillId="0" borderId="64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/>
    </xf>
    <xf numFmtId="1" fontId="2" fillId="0" borderId="18" xfId="0" applyNumberFormat="1" applyFont="1" applyFill="1" applyBorder="1" applyAlignment="1">
      <alignment horizontal="right" vertical="center"/>
    </xf>
    <xf numFmtId="1" fontId="2" fillId="0" borderId="18" xfId="0" applyNumberFormat="1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right" vertical="center"/>
    </xf>
    <xf numFmtId="1" fontId="5" fillId="0" borderId="24" xfId="0" applyNumberFormat="1" applyFont="1" applyFill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right" vertical="center"/>
    </xf>
    <xf numFmtId="1" fontId="5" fillId="0" borderId="2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1" fontId="2" fillId="0" borderId="24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1" fontId="2" fillId="0" borderId="73" xfId="0" applyNumberFormat="1" applyFont="1" applyBorder="1" applyAlignment="1">
      <alignment horizontal="right"/>
    </xf>
    <xf numFmtId="1" fontId="2" fillId="0" borderId="24" xfId="0" applyNumberFormat="1" applyFont="1" applyBorder="1" applyAlignment="1">
      <alignment horizontal="right" vertical="center"/>
    </xf>
    <xf numFmtId="1" fontId="2" fillId="0" borderId="70" xfId="0" applyNumberFormat="1" applyFont="1" applyFill="1" applyBorder="1" applyAlignment="1">
      <alignment horizontal="right" vertical="center"/>
    </xf>
    <xf numFmtId="1" fontId="5" fillId="0" borderId="18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/>
    </xf>
    <xf numFmtId="1" fontId="3" fillId="0" borderId="18" xfId="0" applyNumberFormat="1" applyFont="1" applyFill="1" applyBorder="1" applyAlignment="1">
      <alignment horizontal="right" vertical="center"/>
    </xf>
    <xf numFmtId="1" fontId="2" fillId="0" borderId="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27" fillId="0" borderId="1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5" xfId="0" applyFont="1" applyFill="1" applyBorder="1" applyAlignment="1">
      <alignment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horizontal="right"/>
    </xf>
    <xf numFmtId="0" fontId="27" fillId="0" borderId="13" xfId="0" applyFont="1" applyBorder="1" applyAlignment="1">
      <alignment horizontal="center"/>
    </xf>
    <xf numFmtId="0" fontId="27" fillId="0" borderId="34" xfId="0" applyFont="1" applyBorder="1" applyAlignment="1">
      <alignment/>
    </xf>
    <xf numFmtId="0" fontId="27" fillId="0" borderId="2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6" xfId="0" applyFont="1" applyFill="1" applyBorder="1" applyAlignment="1">
      <alignment/>
    </xf>
    <xf numFmtId="0" fontId="27" fillId="0" borderId="63" xfId="0" applyFont="1" applyBorder="1" applyAlignment="1">
      <alignment/>
    </xf>
    <xf numFmtId="0" fontId="27" fillId="0" borderId="6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right"/>
    </xf>
    <xf numFmtId="0" fontId="27" fillId="0" borderId="31" xfId="0" applyFont="1" applyBorder="1" applyAlignment="1">
      <alignment/>
    </xf>
    <xf numFmtId="0" fontId="27" fillId="0" borderId="31" xfId="0" applyFont="1" applyBorder="1" applyAlignment="1">
      <alignment horizontal="right"/>
    </xf>
    <xf numFmtId="0" fontId="27" fillId="0" borderId="15" xfId="0" applyFont="1" applyBorder="1" applyAlignment="1">
      <alignment/>
    </xf>
    <xf numFmtId="0" fontId="27" fillId="0" borderId="18" xfId="0" applyFont="1" applyBorder="1" applyAlignment="1">
      <alignment horizontal="center"/>
    </xf>
    <xf numFmtId="0" fontId="27" fillId="0" borderId="64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7" fillId="0" borderId="34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3" fontId="27" fillId="0" borderId="16" xfId="0" applyNumberFormat="1" applyFont="1" applyBorder="1" applyAlignment="1" applyProtection="1">
      <alignment horizontal="right"/>
      <protection locked="0"/>
    </xf>
    <xf numFmtId="3" fontId="27" fillId="0" borderId="16" xfId="0" applyNumberFormat="1" applyFont="1" applyFill="1" applyBorder="1" applyAlignment="1" applyProtection="1">
      <alignment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3" fontId="27" fillId="0" borderId="2" xfId="0" applyNumberFormat="1" applyFont="1" applyBorder="1" applyAlignment="1" applyProtection="1">
      <alignment/>
      <protection locked="0"/>
    </xf>
    <xf numFmtId="3" fontId="27" fillId="0" borderId="31" xfId="0" applyNumberFormat="1" applyFont="1" applyBorder="1" applyAlignment="1" applyProtection="1">
      <alignment/>
      <protection locked="0"/>
    </xf>
    <xf numFmtId="3" fontId="27" fillId="0" borderId="16" xfId="0" applyNumberFormat="1" applyFont="1" applyBorder="1" applyAlignment="1" applyProtection="1">
      <alignment/>
      <protection locked="0"/>
    </xf>
    <xf numFmtId="49" fontId="27" fillId="0" borderId="90" xfId="0" applyNumberFormat="1" applyFont="1" applyBorder="1" applyAlignment="1">
      <alignment horizontal="center"/>
    </xf>
    <xf numFmtId="49" fontId="27" fillId="0" borderId="91" xfId="0" applyNumberFormat="1" applyFont="1" applyBorder="1" applyAlignment="1">
      <alignment horizontal="center"/>
    </xf>
    <xf numFmtId="49" fontId="27" fillId="0" borderId="92" xfId="0" applyNumberFormat="1" applyFont="1" applyBorder="1" applyAlignment="1">
      <alignment horizontal="center"/>
    </xf>
    <xf numFmtId="3" fontId="27" fillId="0" borderId="92" xfId="0" applyNumberFormat="1" applyFont="1" applyBorder="1" applyAlignment="1" applyProtection="1">
      <alignment horizontal="right"/>
      <protection locked="0"/>
    </xf>
    <xf numFmtId="3" fontId="27" fillId="0" borderId="92" xfId="0" applyNumberFormat="1" applyFont="1" applyFill="1" applyBorder="1" applyAlignment="1" applyProtection="1">
      <alignment/>
      <protection locked="0"/>
    </xf>
    <xf numFmtId="3" fontId="27" fillId="0" borderId="90" xfId="0" applyNumberFormat="1" applyFont="1" applyBorder="1" applyAlignment="1" applyProtection="1">
      <alignment/>
      <protection locked="0"/>
    </xf>
    <xf numFmtId="3" fontId="27" fillId="0" borderId="91" xfId="0" applyNumberFormat="1" applyFont="1" applyBorder="1" applyAlignment="1" applyProtection="1">
      <alignment/>
      <protection locked="0"/>
    </xf>
    <xf numFmtId="3" fontId="27" fillId="0" borderId="93" xfId="0" applyNumberFormat="1" applyFont="1" applyBorder="1" applyAlignment="1" applyProtection="1">
      <alignment/>
      <protection locked="0"/>
    </xf>
    <xf numFmtId="3" fontId="27" fillId="0" borderId="92" xfId="0" applyNumberFormat="1" applyFont="1" applyBorder="1" applyAlignment="1" applyProtection="1">
      <alignment/>
      <protection locked="0"/>
    </xf>
    <xf numFmtId="3" fontId="27" fillId="0" borderId="50" xfId="0" applyNumberFormat="1" applyFont="1" applyFill="1" applyBorder="1" applyAlignment="1" applyProtection="1">
      <alignment/>
      <protection locked="0"/>
    </xf>
    <xf numFmtId="3" fontId="27" fillId="0" borderId="10" xfId="0" applyNumberFormat="1" applyFont="1" applyBorder="1" applyAlignment="1" applyProtection="1">
      <alignment/>
      <protection locked="0"/>
    </xf>
    <xf numFmtId="3" fontId="27" fillId="0" borderId="2" xfId="0" applyNumberFormat="1" applyFont="1" applyFill="1" applyBorder="1" applyAlignment="1" applyProtection="1">
      <alignment/>
      <protection locked="0"/>
    </xf>
    <xf numFmtId="0" fontId="27" fillId="0" borderId="4" xfId="0" applyFont="1" applyBorder="1" applyAlignment="1">
      <alignment/>
    </xf>
    <xf numFmtId="3" fontId="27" fillId="0" borderId="94" xfId="0" applyNumberFormat="1" applyFont="1" applyFill="1" applyBorder="1" applyAlignment="1" applyProtection="1">
      <alignment/>
      <protection locked="0"/>
    </xf>
    <xf numFmtId="3" fontId="27" fillId="0" borderId="14" xfId="0" applyNumberFormat="1" applyFont="1" applyBorder="1" applyAlignment="1" applyProtection="1">
      <alignment/>
      <protection locked="0"/>
    </xf>
    <xf numFmtId="3" fontId="27" fillId="0" borderId="94" xfId="0" applyNumberFormat="1" applyFont="1" applyBorder="1" applyAlignment="1" applyProtection="1">
      <alignment/>
      <protection locked="0"/>
    </xf>
    <xf numFmtId="49" fontId="27" fillId="0" borderId="8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49" fontId="27" fillId="0" borderId="94" xfId="0" applyNumberFormat="1" applyFont="1" applyBorder="1" applyAlignment="1">
      <alignment horizontal="center"/>
    </xf>
    <xf numFmtId="3" fontId="27" fillId="0" borderId="94" xfId="0" applyNumberFormat="1" applyFont="1" applyBorder="1" applyAlignment="1" applyProtection="1">
      <alignment horizontal="right"/>
      <protection locked="0"/>
    </xf>
    <xf numFmtId="3" fontId="27" fillId="0" borderId="8" xfId="0" applyNumberFormat="1" applyFont="1" applyBorder="1" applyAlignment="1" applyProtection="1">
      <alignment/>
      <protection locked="0"/>
    </xf>
    <xf numFmtId="3" fontId="27" fillId="0" borderId="4" xfId="0" applyNumberFormat="1" applyFont="1" applyBorder="1" applyAlignment="1" applyProtection="1">
      <alignment/>
      <protection locked="0"/>
    </xf>
    <xf numFmtId="3" fontId="27" fillId="0" borderId="95" xfId="0" applyNumberFormat="1" applyFont="1" applyBorder="1" applyAlignment="1" applyProtection="1">
      <alignment/>
      <protection locked="0"/>
    </xf>
    <xf numFmtId="3" fontId="27" fillId="0" borderId="4" xfId="0" applyNumberFormat="1" applyFont="1" applyFill="1" applyBorder="1" applyAlignment="1" applyProtection="1">
      <alignment/>
      <protection locked="0"/>
    </xf>
    <xf numFmtId="0" fontId="27" fillId="4" borderId="12" xfId="0" applyFont="1" applyFill="1" applyBorder="1" applyAlignment="1">
      <alignment/>
    </xf>
    <xf numFmtId="0" fontId="27" fillId="4" borderId="12" xfId="0" applyFont="1" applyFill="1" applyBorder="1" applyAlignment="1">
      <alignment horizontal="center"/>
    </xf>
    <xf numFmtId="0" fontId="27" fillId="4" borderId="13" xfId="0" applyFont="1" applyFill="1" applyBorder="1" applyAlignment="1">
      <alignment/>
    </xf>
    <xf numFmtId="3" fontId="27" fillId="4" borderId="12" xfId="0" applyNumberFormat="1" applyFont="1" applyFill="1" applyBorder="1" applyAlignment="1" applyProtection="1">
      <alignment horizontal="right"/>
      <protection locked="0"/>
    </xf>
    <xf numFmtId="3" fontId="27" fillId="4" borderId="13" xfId="0" applyNumberFormat="1" applyFont="1" applyFill="1" applyBorder="1" applyAlignment="1" applyProtection="1">
      <alignment/>
      <protection locked="0"/>
    </xf>
    <xf numFmtId="3" fontId="27" fillId="4" borderId="12" xfId="0" applyNumberFormat="1" applyFont="1" applyFill="1" applyBorder="1" applyAlignment="1" applyProtection="1">
      <alignment/>
      <protection locked="0"/>
    </xf>
    <xf numFmtId="0" fontId="27" fillId="0" borderId="96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 horizontal="center"/>
    </xf>
    <xf numFmtId="3" fontId="27" fillId="0" borderId="33" xfId="0" applyNumberFormat="1" applyFont="1" applyBorder="1" applyAlignment="1">
      <alignment/>
    </xf>
    <xf numFmtId="3" fontId="27" fillId="0" borderId="33" xfId="0" applyNumberFormat="1" applyFont="1" applyFill="1" applyBorder="1" applyAlignment="1" applyProtection="1">
      <alignment/>
      <protection locked="0"/>
    </xf>
    <xf numFmtId="0" fontId="27" fillId="0" borderId="56" xfId="0" applyFont="1" applyBorder="1" applyAlignment="1">
      <alignment/>
    </xf>
    <xf numFmtId="3" fontId="27" fillId="0" borderId="33" xfId="0" applyNumberFormat="1" applyFont="1" applyBorder="1" applyAlignment="1" applyProtection="1">
      <alignment/>
      <protection locked="0"/>
    </xf>
    <xf numFmtId="0" fontId="27" fillId="5" borderId="12" xfId="0" applyFont="1" applyFill="1" applyBorder="1" applyAlignment="1">
      <alignment/>
    </xf>
    <xf numFmtId="0" fontId="26" fillId="5" borderId="12" xfId="0" applyFont="1" applyFill="1" applyBorder="1" applyAlignment="1">
      <alignment/>
    </xf>
    <xf numFmtId="3" fontId="27" fillId="5" borderId="12" xfId="0" applyNumberFormat="1" applyFont="1" applyFill="1" applyBorder="1" applyAlignment="1">
      <alignment/>
    </xf>
    <xf numFmtId="3" fontId="27" fillId="5" borderId="34" xfId="0" applyNumberFormat="1" applyFont="1" applyFill="1" applyBorder="1" applyAlignment="1">
      <alignment/>
    </xf>
    <xf numFmtId="3" fontId="27" fillId="5" borderId="52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" fontId="1" fillId="0" borderId="52" xfId="0" applyNumberFormat="1" applyFont="1" applyFill="1" applyBorder="1" applyAlignment="1">
      <alignment horizontal="center"/>
    </xf>
    <xf numFmtId="3" fontId="27" fillId="0" borderId="91" xfId="0" applyNumberFormat="1" applyFont="1" applyFill="1" applyBorder="1" applyAlignment="1" applyProtection="1">
      <alignment/>
      <protection locked="0"/>
    </xf>
    <xf numFmtId="49" fontId="27" fillId="0" borderId="97" xfId="0" applyNumberFormat="1" applyFont="1" applyBorder="1" applyAlignment="1">
      <alignment horizontal="center"/>
    </xf>
    <xf numFmtId="49" fontId="27" fillId="0" borderId="98" xfId="0" applyNumberFormat="1" applyFont="1" applyBorder="1" applyAlignment="1">
      <alignment horizontal="center"/>
    </xf>
    <xf numFmtId="49" fontId="27" fillId="0" borderId="99" xfId="0" applyNumberFormat="1" applyFont="1" applyBorder="1" applyAlignment="1">
      <alignment horizontal="center"/>
    </xf>
    <xf numFmtId="3" fontId="27" fillId="0" borderId="99" xfId="0" applyNumberFormat="1" applyFont="1" applyBorder="1" applyAlignment="1" applyProtection="1">
      <alignment horizontal="right"/>
      <protection locked="0"/>
    </xf>
    <xf numFmtId="3" fontId="27" fillId="0" borderId="99" xfId="0" applyNumberFormat="1" applyFont="1" applyFill="1" applyBorder="1" applyAlignment="1" applyProtection="1">
      <alignment/>
      <protection locked="0"/>
    </xf>
    <xf numFmtId="3" fontId="27" fillId="0" borderId="97" xfId="0" applyNumberFormat="1" applyFont="1" applyBorder="1" applyAlignment="1" applyProtection="1">
      <alignment/>
      <protection locked="0"/>
    </xf>
    <xf numFmtId="3" fontId="27" fillId="0" borderId="98" xfId="0" applyNumberFormat="1" applyFont="1" applyBorder="1" applyAlignment="1" applyProtection="1">
      <alignment/>
      <protection locked="0"/>
    </xf>
    <xf numFmtId="3" fontId="27" fillId="0" borderId="100" xfId="0" applyNumberFormat="1" applyFont="1" applyBorder="1" applyAlignment="1" applyProtection="1">
      <alignment/>
      <protection locked="0"/>
    </xf>
    <xf numFmtId="3" fontId="27" fillId="0" borderId="98" xfId="0" applyNumberFormat="1" applyFont="1" applyFill="1" applyBorder="1" applyAlignment="1" applyProtection="1">
      <alignment/>
      <protection locked="0"/>
    </xf>
    <xf numFmtId="3" fontId="27" fillId="0" borderId="99" xfId="0" applyNumberFormat="1" applyFont="1" applyBorder="1" applyAlignment="1" applyProtection="1">
      <alignment/>
      <protection locked="0"/>
    </xf>
    <xf numFmtId="0" fontId="27" fillId="0" borderId="101" xfId="0" applyFont="1" applyBorder="1" applyAlignment="1">
      <alignment horizontal="right"/>
    </xf>
    <xf numFmtId="49" fontId="27" fillId="0" borderId="102" xfId="0" applyNumberFormat="1" applyFont="1" applyBorder="1" applyAlignment="1">
      <alignment horizontal="center"/>
    </xf>
    <xf numFmtId="49" fontId="27" fillId="0" borderId="101" xfId="0" applyNumberFormat="1" applyFont="1" applyBorder="1" applyAlignment="1">
      <alignment horizontal="center"/>
    </xf>
    <xf numFmtId="49" fontId="27" fillId="0" borderId="103" xfId="0" applyNumberFormat="1" applyFont="1" applyBorder="1" applyAlignment="1">
      <alignment horizontal="center"/>
    </xf>
    <xf numFmtId="3" fontId="27" fillId="0" borderId="103" xfId="0" applyNumberFormat="1" applyFont="1" applyBorder="1" applyAlignment="1" applyProtection="1">
      <alignment horizontal="right"/>
      <protection locked="0"/>
    </xf>
    <xf numFmtId="3" fontId="27" fillId="0" borderId="103" xfId="0" applyNumberFormat="1" applyFont="1" applyFill="1" applyBorder="1" applyAlignment="1" applyProtection="1">
      <alignment/>
      <protection locked="0"/>
    </xf>
    <xf numFmtId="3" fontId="27" fillId="0" borderId="102" xfId="0" applyNumberFormat="1" applyFont="1" applyBorder="1" applyAlignment="1" applyProtection="1">
      <alignment/>
      <protection locked="0"/>
    </xf>
    <xf numFmtId="3" fontId="27" fillId="0" borderId="101" xfId="0" applyNumberFormat="1" applyFont="1" applyBorder="1" applyAlignment="1" applyProtection="1">
      <alignment/>
      <protection locked="0"/>
    </xf>
    <xf numFmtId="3" fontId="27" fillId="0" borderId="104" xfId="0" applyNumberFormat="1" applyFont="1" applyBorder="1" applyAlignment="1" applyProtection="1">
      <alignment/>
      <protection locked="0"/>
    </xf>
    <xf numFmtId="3" fontId="27" fillId="0" borderId="101" xfId="0" applyNumberFormat="1" applyFont="1" applyFill="1" applyBorder="1" applyAlignment="1" applyProtection="1">
      <alignment/>
      <protection locked="0"/>
    </xf>
    <xf numFmtId="3" fontId="27" fillId="0" borderId="103" xfId="0" applyNumberFormat="1" applyFont="1" applyBorder="1" applyAlignment="1" applyProtection="1">
      <alignment/>
      <protection locked="0"/>
    </xf>
    <xf numFmtId="0" fontId="27" fillId="0" borderId="101" xfId="0" applyFont="1" applyFill="1" applyBorder="1" applyAlignment="1">
      <alignment/>
    </xf>
    <xf numFmtId="0" fontId="20" fillId="0" borderId="2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3" fontId="20" fillId="0" borderId="2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49" fontId="20" fillId="0" borderId="2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/>
    </xf>
    <xf numFmtId="0" fontId="28" fillId="0" borderId="69" xfId="0" applyFont="1" applyFill="1" applyBorder="1" applyAlignment="1">
      <alignment/>
    </xf>
    <xf numFmtId="1" fontId="29" fillId="0" borderId="70" xfId="0" applyNumberFormat="1" applyFont="1" applyFill="1" applyBorder="1" applyAlignment="1">
      <alignment horizontal="center" vertical="center"/>
    </xf>
    <xf numFmtId="0" fontId="29" fillId="0" borderId="70" xfId="0" applyFont="1" applyFill="1" applyBorder="1" applyAlignment="1">
      <alignment/>
    </xf>
    <xf numFmtId="3" fontId="30" fillId="0" borderId="17" xfId="0" applyNumberFormat="1" applyFont="1" applyFill="1" applyBorder="1" applyAlignment="1">
      <alignment horizontal="right" vertical="top"/>
    </xf>
    <xf numFmtId="1" fontId="32" fillId="0" borderId="18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/>
    </xf>
    <xf numFmtId="49" fontId="31" fillId="0" borderId="26" xfId="0" applyNumberFormat="1" applyFont="1" applyBorder="1" applyAlignment="1">
      <alignment horizontal="center" vertical="center"/>
    </xf>
    <xf numFmtId="3" fontId="31" fillId="0" borderId="21" xfId="0" applyNumberFormat="1" applyFont="1" applyFill="1" applyBorder="1" applyAlignment="1">
      <alignment horizontal="right" vertical="top"/>
    </xf>
    <xf numFmtId="1" fontId="32" fillId="0" borderId="24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/>
    </xf>
    <xf numFmtId="49" fontId="30" fillId="0" borderId="24" xfId="0" applyNumberFormat="1" applyFont="1" applyBorder="1" applyAlignment="1">
      <alignment horizontal="center" vertical="center"/>
    </xf>
    <xf numFmtId="3" fontId="30" fillId="0" borderId="21" xfId="0" applyNumberFormat="1" applyFont="1" applyFill="1" applyBorder="1" applyAlignment="1">
      <alignment horizontal="right" vertical="top"/>
    </xf>
    <xf numFmtId="0" fontId="28" fillId="0" borderId="28" xfId="0" applyFont="1" applyBorder="1" applyAlignment="1">
      <alignment/>
    </xf>
    <xf numFmtId="49" fontId="31" fillId="0" borderId="24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/>
    </xf>
    <xf numFmtId="49" fontId="32" fillId="0" borderId="24" xfId="0" applyNumberFormat="1" applyFont="1" applyBorder="1" applyAlignment="1">
      <alignment horizontal="center" vertical="center"/>
    </xf>
    <xf numFmtId="1" fontId="33" fillId="0" borderId="18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49" fontId="32" fillId="0" borderId="20" xfId="0" applyNumberFormat="1" applyFont="1" applyBorder="1" applyAlignment="1">
      <alignment/>
    </xf>
    <xf numFmtId="3" fontId="30" fillId="0" borderId="24" xfId="0" applyNumberFormat="1" applyFont="1" applyFill="1" applyBorder="1" applyAlignment="1">
      <alignment horizontal="right" vertical="top"/>
    </xf>
    <xf numFmtId="3" fontId="30" fillId="0" borderId="20" xfId="0" applyNumberFormat="1" applyFont="1" applyFill="1" applyBorder="1" applyAlignment="1">
      <alignment horizontal="right" vertical="top"/>
    </xf>
    <xf numFmtId="1" fontId="33" fillId="0" borderId="24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 vertical="center"/>
    </xf>
    <xf numFmtId="164" fontId="29" fillId="0" borderId="20" xfId="0" applyNumberFormat="1" applyFont="1" applyFill="1" applyBorder="1" applyAlignment="1">
      <alignment horizontal="right" vertical="top"/>
    </xf>
    <xf numFmtId="1" fontId="29" fillId="0" borderId="2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49" fontId="35" fillId="0" borderId="2" xfId="0" applyNumberFormat="1" applyFont="1" applyFill="1" applyBorder="1" applyAlignment="1">
      <alignment horizontal="center" vertical="center"/>
    </xf>
    <xf numFmtId="3" fontId="34" fillId="0" borderId="16" xfId="0" applyNumberFormat="1" applyFont="1" applyFill="1" applyBorder="1" applyAlignment="1">
      <alignment horizontal="right" vertical="top"/>
    </xf>
    <xf numFmtId="1" fontId="32" fillId="0" borderId="24" xfId="0" applyNumberFormat="1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/>
    </xf>
    <xf numFmtId="49" fontId="34" fillId="0" borderId="24" xfId="0" applyNumberFormat="1" applyFont="1" applyFill="1" applyBorder="1" applyAlignment="1">
      <alignment horizontal="center" vertical="center"/>
    </xf>
    <xf numFmtId="3" fontId="34" fillId="0" borderId="20" xfId="0" applyNumberFormat="1" applyFont="1" applyFill="1" applyBorder="1" applyAlignment="1">
      <alignment horizontal="right" vertical="top"/>
    </xf>
    <xf numFmtId="1" fontId="36" fillId="0" borderId="3" xfId="0" applyNumberFormat="1" applyFont="1" applyFill="1" applyBorder="1" applyAlignment="1">
      <alignment horizontal="center" vertical="center"/>
    </xf>
    <xf numFmtId="0" fontId="36" fillId="0" borderId="6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3" fontId="36" fillId="0" borderId="17" xfId="0" applyNumberFormat="1" applyFont="1" applyFill="1" applyBorder="1" applyAlignment="1">
      <alignment horizontal="right" vertical="top"/>
    </xf>
    <xf numFmtId="164" fontId="38" fillId="0" borderId="12" xfId="0" applyNumberFormat="1" applyFont="1" applyFill="1" applyBorder="1" applyAlignment="1">
      <alignment horizontal="right" vertical="top"/>
    </xf>
    <xf numFmtId="1" fontId="36" fillId="0" borderId="1" xfId="0" applyNumberFormat="1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right" vertical="top"/>
    </xf>
    <xf numFmtId="164" fontId="38" fillId="0" borderId="16" xfId="0" applyNumberFormat="1" applyFont="1" applyFill="1" applyBorder="1" applyAlignment="1">
      <alignment horizontal="right" vertical="top"/>
    </xf>
    <xf numFmtId="1" fontId="36" fillId="0" borderId="12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/>
    </xf>
    <xf numFmtId="49" fontId="37" fillId="0" borderId="12" xfId="0" applyNumberFormat="1" applyFont="1" applyFill="1" applyBorder="1" applyAlignment="1">
      <alignment horizontal="center" vertical="center"/>
    </xf>
    <xf numFmtId="3" fontId="36" fillId="0" borderId="12" xfId="0" applyNumberFormat="1" applyFont="1" applyFill="1" applyBorder="1" applyAlignment="1">
      <alignment horizontal="right" vertical="top"/>
    </xf>
    <xf numFmtId="164" fontId="38" fillId="0" borderId="21" xfId="0" applyNumberFormat="1" applyFont="1" applyFill="1" applyBorder="1" applyAlignment="1">
      <alignment horizontal="right" vertical="top"/>
    </xf>
    <xf numFmtId="0" fontId="40" fillId="0" borderId="13" xfId="0" applyFont="1" applyBorder="1" applyAlignment="1">
      <alignment/>
    </xf>
    <xf numFmtId="1" fontId="41" fillId="0" borderId="12" xfId="0" applyNumberFormat="1" applyFont="1" applyBorder="1" applyAlignment="1">
      <alignment/>
    </xf>
    <xf numFmtId="3" fontId="41" fillId="0" borderId="52" xfId="0" applyNumberFormat="1" applyFont="1" applyFill="1" applyBorder="1" applyAlignment="1">
      <alignment horizontal="right" vertical="top"/>
    </xf>
    <xf numFmtId="0" fontId="27" fillId="0" borderId="2" xfId="0" applyFont="1" applyBorder="1" applyAlignment="1">
      <alignment horizontal="right"/>
    </xf>
    <xf numFmtId="0" fontId="27" fillId="0" borderId="2" xfId="0" applyFont="1" applyFill="1" applyBorder="1" applyAlignment="1">
      <alignment/>
    </xf>
    <xf numFmtId="3" fontId="27" fillId="0" borderId="105" xfId="0" applyNumberFormat="1" applyFont="1" applyBorder="1" applyAlignment="1" applyProtection="1">
      <alignment/>
      <protection locked="0"/>
    </xf>
    <xf numFmtId="0" fontId="27" fillId="0" borderId="106" xfId="0" applyFont="1" applyBorder="1" applyAlignment="1">
      <alignment/>
    </xf>
    <xf numFmtId="0" fontId="27" fillId="0" borderId="107" xfId="0" applyFont="1" applyBorder="1" applyAlignment="1">
      <alignment/>
    </xf>
    <xf numFmtId="0" fontId="27" fillId="0" borderId="107" xfId="0" applyFont="1" applyBorder="1" applyAlignment="1">
      <alignment horizontal="center"/>
    </xf>
    <xf numFmtId="3" fontId="27" fillId="0" borderId="107" xfId="0" applyNumberFormat="1" applyFont="1" applyBorder="1" applyAlignment="1">
      <alignment/>
    </xf>
    <xf numFmtId="3" fontId="27" fillId="0" borderId="107" xfId="0" applyNumberFormat="1" applyFont="1" applyFill="1" applyBorder="1" applyAlignment="1" applyProtection="1">
      <alignment/>
      <protection locked="0"/>
    </xf>
    <xf numFmtId="3" fontId="27" fillId="0" borderId="107" xfId="0" applyNumberFormat="1" applyFont="1" applyBorder="1" applyAlignment="1" applyProtection="1">
      <alignment/>
      <protection locked="0"/>
    </xf>
    <xf numFmtId="3" fontId="27" fillId="0" borderId="108" xfId="0" applyNumberFormat="1" applyFont="1" applyBorder="1" applyAlignment="1">
      <alignment/>
    </xf>
    <xf numFmtId="0" fontId="27" fillId="0" borderId="91" xfId="0" applyFont="1" applyFill="1" applyBorder="1" applyAlignment="1">
      <alignment horizontal="right"/>
    </xf>
    <xf numFmtId="0" fontId="27" fillId="0" borderId="91" xfId="0" applyFont="1" applyFill="1" applyBorder="1" applyAlignment="1">
      <alignment/>
    </xf>
    <xf numFmtId="0" fontId="27" fillId="0" borderId="98" xfId="0" applyFont="1" applyFill="1" applyBorder="1" applyAlignment="1">
      <alignment horizontal="right"/>
    </xf>
    <xf numFmtId="0" fontId="27" fillId="0" borderId="98" xfId="0" applyFont="1" applyFill="1" applyBorder="1" applyAlignment="1">
      <alignment/>
    </xf>
    <xf numFmtId="0" fontId="27" fillId="0" borderId="2" xfId="0" applyFont="1" applyFill="1" applyBorder="1" applyAlignment="1">
      <alignment horizontal="right"/>
    </xf>
    <xf numFmtId="0" fontId="27" fillId="0" borderId="101" xfId="0" applyFont="1" applyFill="1" applyBorder="1" applyAlignment="1">
      <alignment horizontal="right"/>
    </xf>
    <xf numFmtId="0" fontId="27" fillId="0" borderId="26" xfId="0" applyFont="1" applyFill="1" applyBorder="1" applyAlignment="1">
      <alignment/>
    </xf>
    <xf numFmtId="164" fontId="42" fillId="0" borderId="21" xfId="0" applyNumberFormat="1" applyFont="1" applyFill="1" applyBorder="1" applyAlignment="1">
      <alignment horizontal="right" vertical="top"/>
    </xf>
    <xf numFmtId="0" fontId="43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3" fontId="27" fillId="0" borderId="109" xfId="0" applyNumberFormat="1" applyFont="1" applyFill="1" applyBorder="1" applyAlignment="1" applyProtection="1">
      <alignment/>
      <protection locked="0"/>
    </xf>
    <xf numFmtId="3" fontId="18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7" fillId="0" borderId="29" xfId="0" applyFont="1" applyBorder="1" applyAlignment="1">
      <alignment horizontal="right"/>
    </xf>
    <xf numFmtId="0" fontId="27" fillId="0" borderId="29" xfId="0" applyFont="1" applyFill="1" applyBorder="1" applyAlignment="1">
      <alignment/>
    </xf>
    <xf numFmtId="49" fontId="27" fillId="0" borderId="30" xfId="0" applyNumberFormat="1" applyFont="1" applyBorder="1" applyAlignment="1">
      <alignment horizontal="center"/>
    </xf>
    <xf numFmtId="49" fontId="27" fillId="0" borderId="29" xfId="0" applyNumberFormat="1" applyFont="1" applyBorder="1" applyAlignment="1">
      <alignment horizontal="center"/>
    </xf>
    <xf numFmtId="49" fontId="27" fillId="0" borderId="110" xfId="0" applyNumberFormat="1" applyFont="1" applyBorder="1" applyAlignment="1">
      <alignment horizontal="center"/>
    </xf>
    <xf numFmtId="3" fontId="27" fillId="0" borderId="110" xfId="0" applyNumberFormat="1" applyFont="1" applyBorder="1" applyAlignment="1" applyProtection="1">
      <alignment horizontal="right"/>
      <protection locked="0"/>
    </xf>
    <xf numFmtId="3" fontId="27" fillId="0" borderId="110" xfId="0" applyNumberFormat="1" applyFont="1" applyFill="1" applyBorder="1" applyAlignment="1" applyProtection="1">
      <alignment/>
      <protection locked="0"/>
    </xf>
    <xf numFmtId="3" fontId="27" fillId="0" borderId="30" xfId="0" applyNumberFormat="1" applyFont="1" applyBorder="1" applyAlignment="1" applyProtection="1">
      <alignment/>
      <protection locked="0"/>
    </xf>
    <xf numFmtId="3" fontId="27" fillId="0" borderId="29" xfId="0" applyNumberFormat="1" applyFont="1" applyBorder="1" applyAlignment="1" applyProtection="1">
      <alignment/>
      <protection locked="0"/>
    </xf>
    <xf numFmtId="3" fontId="27" fillId="0" borderId="111" xfId="0" applyNumberFormat="1" applyFont="1" applyBorder="1" applyAlignment="1" applyProtection="1">
      <alignment/>
      <protection locked="0"/>
    </xf>
    <xf numFmtId="3" fontId="27" fillId="0" borderId="29" xfId="0" applyNumberFormat="1" applyFont="1" applyFill="1" applyBorder="1" applyAlignment="1" applyProtection="1">
      <alignment/>
      <protection locked="0"/>
    </xf>
    <xf numFmtId="3" fontId="27" fillId="0" borderId="110" xfId="0" applyNumberFormat="1" applyFont="1" applyBorder="1" applyAlignment="1" applyProtection="1">
      <alignment/>
      <protection locked="0"/>
    </xf>
    <xf numFmtId="0" fontId="27" fillId="0" borderId="105" xfId="0" applyFont="1" applyBorder="1" applyAlignment="1">
      <alignment horizontal="right"/>
    </xf>
    <xf numFmtId="0" fontId="27" fillId="0" borderId="105" xfId="0" applyFont="1" applyFill="1" applyBorder="1" applyAlignment="1">
      <alignment/>
    </xf>
    <xf numFmtId="49" fontId="27" fillId="0" borderId="112" xfId="0" applyNumberFormat="1" applyFont="1" applyBorder="1" applyAlignment="1">
      <alignment horizontal="center"/>
    </xf>
    <xf numFmtId="49" fontId="27" fillId="0" borderId="105" xfId="0" applyNumberFormat="1" applyFont="1" applyBorder="1" applyAlignment="1">
      <alignment horizontal="center"/>
    </xf>
    <xf numFmtId="49" fontId="27" fillId="0" borderId="113" xfId="0" applyNumberFormat="1" applyFont="1" applyBorder="1" applyAlignment="1">
      <alignment horizontal="center"/>
    </xf>
    <xf numFmtId="3" fontId="27" fillId="0" borderId="113" xfId="0" applyNumberFormat="1" applyFont="1" applyBorder="1" applyAlignment="1" applyProtection="1">
      <alignment horizontal="right"/>
      <protection locked="0"/>
    </xf>
    <xf numFmtId="3" fontId="27" fillId="0" borderId="113" xfId="0" applyNumberFormat="1" applyFont="1" applyFill="1" applyBorder="1" applyAlignment="1" applyProtection="1">
      <alignment/>
      <protection locked="0"/>
    </xf>
    <xf numFmtId="3" fontId="27" fillId="0" borderId="112" xfId="0" applyNumberFormat="1" applyFont="1" applyBorder="1" applyAlignment="1" applyProtection="1">
      <alignment/>
      <protection locked="0"/>
    </xf>
    <xf numFmtId="3" fontId="27" fillId="0" borderId="114" xfId="0" applyNumberFormat="1" applyFont="1" applyBorder="1" applyAlignment="1" applyProtection="1">
      <alignment/>
      <protection locked="0"/>
    </xf>
    <xf numFmtId="3" fontId="27" fillId="0" borderId="105" xfId="0" applyNumberFormat="1" applyFont="1" applyFill="1" applyBorder="1" applyAlignment="1" applyProtection="1">
      <alignment/>
      <protection locked="0"/>
    </xf>
    <xf numFmtId="3" fontId="27" fillId="0" borderId="113" xfId="0" applyNumberFormat="1" applyFont="1" applyBorder="1" applyAlignment="1" applyProtection="1">
      <alignment/>
      <protection locked="0"/>
    </xf>
    <xf numFmtId="0" fontId="27" fillId="0" borderId="10" xfId="0" applyFont="1" applyBorder="1" applyAlignment="1">
      <alignment horizontal="right"/>
    </xf>
    <xf numFmtId="0" fontId="27" fillId="0" borderId="10" xfId="0" applyFont="1" applyFill="1" applyBorder="1" applyAlignment="1">
      <alignment/>
    </xf>
    <xf numFmtId="49" fontId="27" fillId="0" borderId="46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7" fillId="0" borderId="50" xfId="0" applyNumberFormat="1" applyFont="1" applyBorder="1" applyAlignment="1">
      <alignment horizontal="center"/>
    </xf>
    <xf numFmtId="3" fontId="27" fillId="0" borderId="50" xfId="0" applyNumberFormat="1" applyFont="1" applyBorder="1" applyAlignment="1" applyProtection="1">
      <alignment horizontal="right"/>
      <protection locked="0"/>
    </xf>
    <xf numFmtId="3" fontId="27" fillId="0" borderId="46" xfId="0" applyNumberFormat="1" applyFont="1" applyBorder="1" applyAlignment="1" applyProtection="1">
      <alignment/>
      <protection locked="0"/>
    </xf>
    <xf numFmtId="3" fontId="27" fillId="0" borderId="115" xfId="0" applyNumberFormat="1" applyFont="1" applyBorder="1" applyAlignment="1" applyProtection="1">
      <alignment/>
      <protection locked="0"/>
    </xf>
    <xf numFmtId="3" fontId="27" fillId="0" borderId="10" xfId="0" applyNumberFormat="1" applyFont="1" applyFill="1" applyBorder="1" applyAlignment="1" applyProtection="1">
      <alignment/>
      <protection locked="0"/>
    </xf>
    <xf numFmtId="3" fontId="27" fillId="0" borderId="5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42.625" style="0" customWidth="1"/>
    <col min="3" max="3" width="4.875" style="0" customWidth="1"/>
    <col min="4" max="4" width="12.625" style="0" customWidth="1"/>
    <col min="5" max="5" width="12.375" style="0" customWidth="1"/>
    <col min="6" max="6" width="7.75390625" style="0" customWidth="1"/>
  </cols>
  <sheetData>
    <row r="1" ht="12.75">
      <c r="B1" t="s">
        <v>152</v>
      </c>
    </row>
    <row r="2" ht="12.75">
      <c r="B2" t="s">
        <v>240</v>
      </c>
    </row>
    <row r="3" ht="12.75">
      <c r="B3" t="s">
        <v>537</v>
      </c>
    </row>
    <row r="4" spans="1:6" ht="15">
      <c r="A4" s="52"/>
      <c r="B4" s="53"/>
      <c r="C4" s="54" t="s">
        <v>337</v>
      </c>
      <c r="D4" s="55"/>
      <c r="E4" s="55"/>
      <c r="F4" s="55"/>
    </row>
    <row r="5" spans="1:6" ht="13.5" thickBot="1">
      <c r="A5" s="52"/>
      <c r="B5" s="56"/>
      <c r="C5" s="57"/>
      <c r="D5" s="58"/>
      <c r="E5" s="58"/>
      <c r="F5" s="58"/>
    </row>
    <row r="6" spans="1:6" ht="13.5" thickTop="1">
      <c r="A6" s="59"/>
      <c r="B6" s="60" t="s">
        <v>477</v>
      </c>
      <c r="C6" s="61"/>
      <c r="D6" s="62" t="s">
        <v>248</v>
      </c>
      <c r="E6" s="62" t="s">
        <v>666</v>
      </c>
      <c r="F6" s="62" t="s">
        <v>407</v>
      </c>
    </row>
    <row r="7" spans="1:6" ht="12.75">
      <c r="A7" s="63"/>
      <c r="B7" s="64"/>
      <c r="C7" s="112" t="s">
        <v>479</v>
      </c>
      <c r="D7" s="65" t="s">
        <v>674</v>
      </c>
      <c r="E7" s="65" t="s">
        <v>478</v>
      </c>
      <c r="F7" s="65" t="s">
        <v>408</v>
      </c>
    </row>
    <row r="8" spans="1:6" ht="12.75">
      <c r="A8" s="63"/>
      <c r="B8" s="64" t="s">
        <v>245</v>
      </c>
      <c r="C8" s="138" t="s">
        <v>248</v>
      </c>
      <c r="D8" s="67" t="s">
        <v>359</v>
      </c>
      <c r="E8" s="67" t="s">
        <v>338</v>
      </c>
      <c r="F8" s="67" t="s">
        <v>409</v>
      </c>
    </row>
    <row r="9" spans="1:6" ht="13.5" thickBot="1">
      <c r="A9" s="63"/>
      <c r="B9" s="64"/>
      <c r="C9" s="138"/>
      <c r="D9" s="67"/>
      <c r="E9" s="67"/>
      <c r="F9" s="67"/>
    </row>
    <row r="10" spans="1:6" ht="14.25" thickBot="1" thickTop="1">
      <c r="A10" s="211">
        <v>1</v>
      </c>
      <c r="B10" s="525">
        <v>2</v>
      </c>
      <c r="C10" s="526">
        <v>3</v>
      </c>
      <c r="D10" s="527">
        <v>4</v>
      </c>
      <c r="E10" s="527">
        <v>5</v>
      </c>
      <c r="F10" s="527">
        <v>6</v>
      </c>
    </row>
    <row r="11" spans="1:6" ht="16.5" thickBot="1" thickTop="1">
      <c r="A11" s="594" t="s">
        <v>481</v>
      </c>
      <c r="B11" s="595" t="s">
        <v>280</v>
      </c>
      <c r="C11" s="596"/>
      <c r="D11" s="597">
        <f>SUM(D12+D24+D41+D53+D73+D84+D92+D105)</f>
        <v>13602359</v>
      </c>
      <c r="E11" s="597">
        <f>SUM(E12+E24+E41+E53+E73+E84+E92+E105)</f>
        <v>13190669</v>
      </c>
      <c r="F11" s="598">
        <f>E11/D11*100-100</f>
        <v>-3.026607370089266</v>
      </c>
    </row>
    <row r="12" spans="1:6" ht="16.5" thickTop="1">
      <c r="A12" s="562" t="s">
        <v>197</v>
      </c>
      <c r="B12" s="561" t="s">
        <v>511</v>
      </c>
      <c r="C12" s="563"/>
      <c r="D12" s="564">
        <f>D13</f>
        <v>5605987</v>
      </c>
      <c r="E12" s="564">
        <f>E13</f>
        <v>5766917</v>
      </c>
      <c r="F12" s="628">
        <f>E12/D12*100-100</f>
        <v>2.8706809345080586</v>
      </c>
    </row>
    <row r="13" spans="1:6" ht="12.75">
      <c r="A13" s="77" t="s">
        <v>248</v>
      </c>
      <c r="B13" s="84" t="s">
        <v>594</v>
      </c>
      <c r="C13" s="121" t="s">
        <v>601</v>
      </c>
      <c r="D13" s="75">
        <f>SUM(D16:D23)</f>
        <v>5605987</v>
      </c>
      <c r="E13" s="75">
        <f>SUM(E16:E23)</f>
        <v>5766917</v>
      </c>
      <c r="F13" s="352">
        <f>E13/D13*100-100</f>
        <v>2.8706809345080586</v>
      </c>
    </row>
    <row r="14" spans="1:6" ht="12.75">
      <c r="A14" s="77"/>
      <c r="B14" s="84" t="s">
        <v>595</v>
      </c>
      <c r="C14" s="121"/>
      <c r="D14" s="75"/>
      <c r="E14" s="75"/>
      <c r="F14" s="352" t="s">
        <v>248</v>
      </c>
    </row>
    <row r="15" spans="1:6" ht="12.75">
      <c r="A15" s="77"/>
      <c r="B15" s="84" t="s">
        <v>340</v>
      </c>
      <c r="C15" s="121"/>
      <c r="D15" s="75"/>
      <c r="E15" s="75"/>
      <c r="F15" s="352" t="s">
        <v>248</v>
      </c>
    </row>
    <row r="16" spans="1:7" ht="12.75">
      <c r="A16" s="90"/>
      <c r="B16" s="85" t="s">
        <v>497</v>
      </c>
      <c r="C16" s="123"/>
      <c r="D16" s="72">
        <v>28885</v>
      </c>
      <c r="E16" s="72">
        <v>29700</v>
      </c>
      <c r="F16" s="352"/>
      <c r="G16" t="s">
        <v>248</v>
      </c>
    </row>
    <row r="17" spans="1:6" ht="12.75">
      <c r="A17" s="69"/>
      <c r="B17" s="354" t="s">
        <v>495</v>
      </c>
      <c r="C17" s="116"/>
      <c r="D17" s="72">
        <v>4334863</v>
      </c>
      <c r="E17" s="72">
        <v>4426110</v>
      </c>
      <c r="F17" s="352">
        <f aca="true" t="shared" si="0" ref="F17:F23">E17/D17*100-100</f>
        <v>2.104956950196595</v>
      </c>
    </row>
    <row r="18" spans="1:6" ht="12.75">
      <c r="A18" s="69"/>
      <c r="B18" s="133" t="s">
        <v>493</v>
      </c>
      <c r="C18" s="117"/>
      <c r="D18" s="72">
        <v>459783</v>
      </c>
      <c r="E18" s="72">
        <v>514499</v>
      </c>
      <c r="F18" s="352">
        <f t="shared" si="0"/>
        <v>11.900396491388321</v>
      </c>
    </row>
    <row r="19" spans="1:6" ht="12.75">
      <c r="A19" s="69"/>
      <c r="B19" s="76" t="s">
        <v>494</v>
      </c>
      <c r="C19" s="117"/>
      <c r="D19" s="72">
        <v>56943</v>
      </c>
      <c r="E19" s="72">
        <v>55023</v>
      </c>
      <c r="F19" s="352">
        <f t="shared" si="0"/>
        <v>-3.371792845477046</v>
      </c>
    </row>
    <row r="20" spans="1:6" ht="12.75">
      <c r="A20" s="69"/>
      <c r="B20" s="76" t="s">
        <v>496</v>
      </c>
      <c r="C20" s="117"/>
      <c r="D20" s="72">
        <v>402499</v>
      </c>
      <c r="E20" s="72">
        <v>379335</v>
      </c>
      <c r="F20" s="352">
        <f t="shared" si="0"/>
        <v>-5.755045354149942</v>
      </c>
    </row>
    <row r="21" spans="1:6" ht="12.75">
      <c r="A21" s="69"/>
      <c r="B21" s="76" t="s">
        <v>596</v>
      </c>
      <c r="C21" s="117"/>
      <c r="D21" s="72">
        <v>290543</v>
      </c>
      <c r="E21" s="72">
        <v>330500</v>
      </c>
      <c r="F21" s="352">
        <f t="shared" si="0"/>
        <v>13.752525443738108</v>
      </c>
    </row>
    <row r="22" spans="1:6" ht="12.75">
      <c r="A22" s="69"/>
      <c r="B22" s="76" t="s">
        <v>498</v>
      </c>
      <c r="C22" s="117"/>
      <c r="D22" s="72">
        <v>17275</v>
      </c>
      <c r="E22" s="72">
        <v>20000</v>
      </c>
      <c r="F22" s="352">
        <f t="shared" si="0"/>
        <v>15.774240231548475</v>
      </c>
    </row>
    <row r="23" spans="1:6" ht="12.75">
      <c r="A23" s="69"/>
      <c r="B23" s="76" t="s">
        <v>501</v>
      </c>
      <c r="C23" s="117"/>
      <c r="D23" s="72">
        <v>15196</v>
      </c>
      <c r="E23" s="72">
        <v>11750</v>
      </c>
      <c r="F23" s="352">
        <f t="shared" si="0"/>
        <v>-22.677020268491717</v>
      </c>
    </row>
    <row r="24" spans="1:6" ht="15.75">
      <c r="A24" s="565" t="s">
        <v>198</v>
      </c>
      <c r="B24" s="566" t="s">
        <v>512</v>
      </c>
      <c r="C24" s="567"/>
      <c r="D24" s="568">
        <f>SUM(D25+D35+D37+D39)</f>
        <v>916140</v>
      </c>
      <c r="E24" s="568">
        <f>SUM(E25+E35+E37+E39)</f>
        <v>889565</v>
      </c>
      <c r="F24" s="628">
        <f>E24/D24*100-100</f>
        <v>-2.9007575261423</v>
      </c>
    </row>
    <row r="25" spans="1:6" ht="12.75">
      <c r="A25" s="423">
        <v>1</v>
      </c>
      <c r="B25" s="84" t="s">
        <v>594</v>
      </c>
      <c r="C25" s="121" t="s">
        <v>601</v>
      </c>
      <c r="D25" s="75">
        <f>SUM(D28:D34)</f>
        <v>380205</v>
      </c>
      <c r="E25" s="75">
        <f>SUM(E28:E34)</f>
        <v>364600</v>
      </c>
      <c r="F25" s="352">
        <f>E25/D25*100-100</f>
        <v>-4.104364750595067</v>
      </c>
    </row>
    <row r="26" spans="1:6" ht="12.75">
      <c r="A26" s="423"/>
      <c r="B26" s="84" t="s">
        <v>595</v>
      </c>
      <c r="C26" s="121"/>
      <c r="D26" s="75"/>
      <c r="E26" s="75"/>
      <c r="F26" s="352" t="s">
        <v>248</v>
      </c>
    </row>
    <row r="27" spans="1:6" ht="12.75">
      <c r="A27" s="423"/>
      <c r="B27" s="84" t="s">
        <v>340</v>
      </c>
      <c r="C27" s="121"/>
      <c r="D27" s="75"/>
      <c r="E27" s="75"/>
      <c r="F27" s="352" t="s">
        <v>248</v>
      </c>
    </row>
    <row r="28" spans="1:6" ht="12.75">
      <c r="A28" s="69"/>
      <c r="B28" s="76" t="s">
        <v>597</v>
      </c>
      <c r="C28" s="117"/>
      <c r="D28" s="72">
        <v>30852</v>
      </c>
      <c r="E28" s="72">
        <v>39500</v>
      </c>
      <c r="F28" s="352">
        <f aca="true" t="shared" si="1" ref="F28:F34">E28/D28*100-100</f>
        <v>28.030597692207976</v>
      </c>
    </row>
    <row r="29" spans="1:6" ht="12.75">
      <c r="A29" s="69"/>
      <c r="B29" s="76" t="s">
        <v>598</v>
      </c>
      <c r="C29" s="117"/>
      <c r="D29" s="72">
        <v>10462</v>
      </c>
      <c r="E29" s="72">
        <v>10500</v>
      </c>
      <c r="F29" s="352">
        <f t="shared" si="1"/>
        <v>0.3632192697380958</v>
      </c>
    </row>
    <row r="30" spans="1:6" ht="12.75">
      <c r="A30" s="69"/>
      <c r="B30" s="76" t="s">
        <v>599</v>
      </c>
      <c r="C30" s="117"/>
      <c r="D30" s="72">
        <v>3250</v>
      </c>
      <c r="E30" s="72">
        <v>3300</v>
      </c>
      <c r="F30" s="352">
        <f t="shared" si="1"/>
        <v>1.538461538461533</v>
      </c>
    </row>
    <row r="31" spans="1:6" ht="12.75">
      <c r="A31" s="69"/>
      <c r="B31" s="76" t="s">
        <v>592</v>
      </c>
      <c r="C31" s="117"/>
      <c r="D31" s="72">
        <v>20650</v>
      </c>
      <c r="E31" s="72">
        <v>20000</v>
      </c>
      <c r="F31" s="352">
        <f t="shared" si="1"/>
        <v>-3.1476997578692476</v>
      </c>
    </row>
    <row r="32" spans="1:6" ht="12.75">
      <c r="A32" s="69"/>
      <c r="B32" s="76" t="s">
        <v>636</v>
      </c>
      <c r="C32" s="117"/>
      <c r="D32" s="72">
        <v>1722</v>
      </c>
      <c r="E32" s="72">
        <v>1300</v>
      </c>
      <c r="F32" s="352">
        <f t="shared" si="1"/>
        <v>-24.506387921022068</v>
      </c>
    </row>
    <row r="33" spans="1:6" ht="12.75">
      <c r="A33" s="69"/>
      <c r="B33" s="76" t="s">
        <v>502</v>
      </c>
      <c r="C33" s="117"/>
      <c r="D33" s="72">
        <v>249169</v>
      </c>
      <c r="E33" s="72">
        <v>230000</v>
      </c>
      <c r="F33" s="352">
        <f t="shared" si="1"/>
        <v>-7.693172104073938</v>
      </c>
    </row>
    <row r="34" spans="1:7" ht="12.75">
      <c r="A34" s="69"/>
      <c r="B34" s="73" t="s">
        <v>488</v>
      </c>
      <c r="C34" s="119"/>
      <c r="D34" s="72">
        <v>64100</v>
      </c>
      <c r="E34" s="72">
        <v>60000</v>
      </c>
      <c r="F34" s="352">
        <f t="shared" si="1"/>
        <v>-6.396255850234013</v>
      </c>
      <c r="G34" t="s">
        <v>248</v>
      </c>
    </row>
    <row r="35" spans="1:6" ht="12.75">
      <c r="A35" s="414">
        <v>2</v>
      </c>
      <c r="B35" s="134" t="s">
        <v>513</v>
      </c>
      <c r="C35" s="126" t="s">
        <v>399</v>
      </c>
      <c r="D35" s="97">
        <f>D36</f>
        <v>248196</v>
      </c>
      <c r="E35" s="97">
        <f>E36</f>
        <v>235965</v>
      </c>
      <c r="F35" s="363"/>
    </row>
    <row r="36" spans="1:6" ht="12.75">
      <c r="A36" s="69"/>
      <c r="B36" s="83" t="s">
        <v>411</v>
      </c>
      <c r="C36" s="116" t="s">
        <v>248</v>
      </c>
      <c r="D36" s="72">
        <v>248196</v>
      </c>
      <c r="E36" s="72">
        <v>235965</v>
      </c>
      <c r="F36" s="352">
        <f>E36/D36*100-100</f>
        <v>-4.927960160518296</v>
      </c>
    </row>
    <row r="37" spans="1:6" ht="12.75">
      <c r="A37" s="414">
        <v>3</v>
      </c>
      <c r="B37" s="82" t="s">
        <v>510</v>
      </c>
      <c r="C37" s="120" t="s">
        <v>433</v>
      </c>
      <c r="D37" s="97">
        <f>D38</f>
        <v>245879</v>
      </c>
      <c r="E37" s="97">
        <f>E38</f>
        <v>248000</v>
      </c>
      <c r="F37" s="363"/>
    </row>
    <row r="38" spans="1:6" ht="12.75">
      <c r="A38" s="69"/>
      <c r="B38" s="83" t="s">
        <v>602</v>
      </c>
      <c r="C38" s="116" t="s">
        <v>248</v>
      </c>
      <c r="D38" s="72">
        <v>245879</v>
      </c>
      <c r="E38" s="72">
        <v>248000</v>
      </c>
      <c r="F38" s="352">
        <f>E38/D38*100-100</f>
        <v>0.8626194184944609</v>
      </c>
    </row>
    <row r="39" spans="1:6" ht="12.75">
      <c r="A39" s="423">
        <v>4</v>
      </c>
      <c r="B39" s="84" t="s">
        <v>341</v>
      </c>
      <c r="C39" s="121" t="s">
        <v>342</v>
      </c>
      <c r="D39" s="75">
        <f>D40</f>
        <v>41860</v>
      </c>
      <c r="E39" s="75">
        <f>E40</f>
        <v>41000</v>
      </c>
      <c r="F39" s="352">
        <f>E39/D39*100-100</f>
        <v>-2.05446727185857</v>
      </c>
    </row>
    <row r="40" spans="1:6" ht="12.75">
      <c r="A40" s="77"/>
      <c r="B40" s="85" t="s">
        <v>514</v>
      </c>
      <c r="C40" s="121"/>
      <c r="D40" s="72">
        <v>41860</v>
      </c>
      <c r="E40" s="72">
        <v>41000</v>
      </c>
      <c r="F40" s="352">
        <f>E40/D40*100-100</f>
        <v>-2.05446727185857</v>
      </c>
    </row>
    <row r="41" spans="1:6" ht="15.75">
      <c r="A41" s="569" t="s">
        <v>199</v>
      </c>
      <c r="B41" s="570" t="s">
        <v>515</v>
      </c>
      <c r="C41" s="571"/>
      <c r="D41" s="572">
        <f>SUM(D42+D44)</f>
        <v>2239742</v>
      </c>
      <c r="E41" s="572">
        <f>SUM(E42+E44)</f>
        <v>1749759</v>
      </c>
      <c r="F41" s="572">
        <f>SUM(F42+F44)</f>
        <v>-21.90858081573394</v>
      </c>
    </row>
    <row r="42" spans="1:6" ht="12.75">
      <c r="A42" s="414">
        <v>1</v>
      </c>
      <c r="B42" s="96" t="s">
        <v>633</v>
      </c>
      <c r="C42" s="120" t="s">
        <v>634</v>
      </c>
      <c r="D42" s="97">
        <f>D43</f>
        <v>3253</v>
      </c>
      <c r="E42" s="97">
        <f>E43</f>
        <v>3253</v>
      </c>
      <c r="F42" s="352">
        <f>E42/D42*100-100</f>
        <v>0</v>
      </c>
    </row>
    <row r="43" spans="1:6" ht="12.75">
      <c r="A43" s="69"/>
      <c r="B43" s="73" t="s">
        <v>635</v>
      </c>
      <c r="C43" s="116"/>
      <c r="D43" s="72">
        <v>3253</v>
      </c>
      <c r="E43" s="72">
        <v>3253</v>
      </c>
      <c r="F43" s="352">
        <f>E43/D43*100-100</f>
        <v>0</v>
      </c>
    </row>
    <row r="44" spans="1:6" ht="16.5" customHeight="1">
      <c r="A44" s="423">
        <v>2</v>
      </c>
      <c r="B44" s="78" t="s">
        <v>509</v>
      </c>
      <c r="C44" s="118" t="s">
        <v>319</v>
      </c>
      <c r="D44" s="75">
        <f>SUM(D45:D52)</f>
        <v>2236489</v>
      </c>
      <c r="E44" s="75">
        <f>SUM(E45:E52)</f>
        <v>1746506</v>
      </c>
      <c r="F44" s="352">
        <f>E44/D44*100-100</f>
        <v>-21.90858081573394</v>
      </c>
    </row>
    <row r="45" spans="1:6" ht="12.75">
      <c r="A45" s="79"/>
      <c r="B45" s="80" t="s">
        <v>137</v>
      </c>
      <c r="C45" s="117"/>
      <c r="D45" s="81">
        <v>70865</v>
      </c>
      <c r="E45" s="81">
        <v>64000</v>
      </c>
      <c r="F45" s="352">
        <f aca="true" t="shared" si="2" ref="F45:F52">E45/D45*100-100</f>
        <v>-9.68743385310097</v>
      </c>
    </row>
    <row r="46" spans="1:6" ht="12.75">
      <c r="A46" s="79"/>
      <c r="B46" s="80" t="s">
        <v>133</v>
      </c>
      <c r="C46" s="117"/>
      <c r="D46" s="81">
        <v>111378</v>
      </c>
      <c r="E46" s="81">
        <v>60545</v>
      </c>
      <c r="F46" s="352">
        <f t="shared" si="2"/>
        <v>-45.64007254574513</v>
      </c>
    </row>
    <row r="47" spans="1:7" ht="12.75">
      <c r="A47" s="79"/>
      <c r="B47" s="80" t="s">
        <v>134</v>
      </c>
      <c r="C47" s="117"/>
      <c r="D47" s="81">
        <v>1122441</v>
      </c>
      <c r="E47" s="81">
        <v>801432</v>
      </c>
      <c r="F47" s="352">
        <f t="shared" si="2"/>
        <v>-28.5991869505836</v>
      </c>
      <c r="G47" t="s">
        <v>248</v>
      </c>
    </row>
    <row r="48" spans="1:6" ht="12.75">
      <c r="A48" s="69"/>
      <c r="B48" s="76" t="s">
        <v>483</v>
      </c>
      <c r="C48" s="117"/>
      <c r="D48" s="72">
        <v>24741</v>
      </c>
      <c r="E48" s="72">
        <v>20000</v>
      </c>
      <c r="F48" s="352">
        <f t="shared" si="2"/>
        <v>-19.16252374600866</v>
      </c>
    </row>
    <row r="49" spans="1:6" ht="12.75">
      <c r="A49" s="69"/>
      <c r="B49" s="76" t="s">
        <v>135</v>
      </c>
      <c r="C49" s="117"/>
      <c r="D49" s="72">
        <v>497880</v>
      </c>
      <c r="E49" s="72">
        <v>467834</v>
      </c>
      <c r="F49" s="352">
        <f t="shared" si="2"/>
        <v>-6.03478749899574</v>
      </c>
    </row>
    <row r="50" spans="1:6" ht="12.75">
      <c r="A50" s="69"/>
      <c r="B50" s="76" t="s">
        <v>136</v>
      </c>
      <c r="C50" s="117"/>
      <c r="D50" s="72">
        <v>345846</v>
      </c>
      <c r="E50" s="72">
        <v>269695</v>
      </c>
      <c r="F50" s="352">
        <f t="shared" si="2"/>
        <v>-22.018759794821975</v>
      </c>
    </row>
    <row r="51" spans="1:6" ht="12.75">
      <c r="A51" s="69"/>
      <c r="B51" s="70" t="s">
        <v>644</v>
      </c>
      <c r="C51" s="115"/>
      <c r="D51" s="72">
        <v>5602</v>
      </c>
      <c r="E51" s="72">
        <v>5000</v>
      </c>
      <c r="F51" s="352">
        <f t="shared" si="2"/>
        <v>-10.746162084969654</v>
      </c>
    </row>
    <row r="52" spans="1:6" ht="12.75">
      <c r="A52" s="69"/>
      <c r="B52" s="73" t="s">
        <v>638</v>
      </c>
      <c r="C52" s="119"/>
      <c r="D52" s="72">
        <v>57736</v>
      </c>
      <c r="E52" s="72">
        <v>58000</v>
      </c>
      <c r="F52" s="352">
        <f t="shared" si="2"/>
        <v>0.4572537065262452</v>
      </c>
    </row>
    <row r="53" spans="1:6" ht="15.75">
      <c r="A53" s="565" t="s">
        <v>200</v>
      </c>
      <c r="B53" s="573" t="s">
        <v>516</v>
      </c>
      <c r="C53" s="574"/>
      <c r="D53" s="572">
        <f>SUM(D54+D56+D62+D65+D69)</f>
        <v>340639</v>
      </c>
      <c r="E53" s="572">
        <f>SUM(E54+E56+E62+E65+E69)</f>
        <v>190258</v>
      </c>
      <c r="F53" s="628">
        <f>E53/D53*100-100</f>
        <v>-44.14673598736493</v>
      </c>
    </row>
    <row r="54" spans="1:6" ht="15.75" customHeight="1">
      <c r="A54" s="423">
        <v>1</v>
      </c>
      <c r="B54" s="78" t="s">
        <v>509</v>
      </c>
      <c r="C54" s="118" t="s">
        <v>319</v>
      </c>
      <c r="D54" s="75">
        <f>SUM(D55:D55)</f>
        <v>89780</v>
      </c>
      <c r="E54" s="75">
        <f>SUM(E55:E55)</f>
        <v>0</v>
      </c>
      <c r="F54" s="352">
        <f>E54/D54*100-100</f>
        <v>-100</v>
      </c>
    </row>
    <row r="55" spans="1:6" ht="15.75" customHeight="1">
      <c r="A55" s="423"/>
      <c r="B55" s="400" t="s">
        <v>339</v>
      </c>
      <c r="C55" s="130"/>
      <c r="D55" s="72">
        <v>89780</v>
      </c>
      <c r="E55" s="72">
        <v>0</v>
      </c>
      <c r="F55" s="352"/>
    </row>
    <row r="56" spans="1:6" ht="12.75">
      <c r="A56" s="414">
        <v>2</v>
      </c>
      <c r="B56" s="134" t="s">
        <v>588</v>
      </c>
      <c r="C56" s="126" t="s">
        <v>329</v>
      </c>
      <c r="D56" s="97">
        <f>SUM(D57:D61)</f>
        <v>35851</v>
      </c>
      <c r="E56" s="97">
        <f>SUM(E57:E61)</f>
        <v>24114</v>
      </c>
      <c r="F56" s="352">
        <f>E56/D56*100-100</f>
        <v>-32.73827787230482</v>
      </c>
    </row>
    <row r="57" spans="1:6" ht="12.75">
      <c r="A57" s="414"/>
      <c r="B57" s="133" t="s">
        <v>95</v>
      </c>
      <c r="C57" s="117"/>
      <c r="D57" s="72">
        <v>5831</v>
      </c>
      <c r="E57" s="72">
        <v>6000</v>
      </c>
      <c r="F57" s="352">
        <f>E57/D57*100-100</f>
        <v>2.898302178014063</v>
      </c>
    </row>
    <row r="58" spans="1:6" ht="12.75">
      <c r="A58" s="414"/>
      <c r="B58" s="73" t="s">
        <v>589</v>
      </c>
      <c r="C58" s="119"/>
      <c r="D58" s="72">
        <v>14913</v>
      </c>
      <c r="E58" s="72">
        <v>6564</v>
      </c>
      <c r="F58" s="352">
        <f>E58/D58*100-100</f>
        <v>-55.984711325689</v>
      </c>
    </row>
    <row r="59" spans="1:6" ht="12.75">
      <c r="A59" s="414"/>
      <c r="B59" s="133" t="s">
        <v>169</v>
      </c>
      <c r="C59" s="117"/>
      <c r="D59" s="72"/>
      <c r="E59" s="72">
        <v>2150</v>
      </c>
      <c r="F59" s="352"/>
    </row>
    <row r="60" spans="1:6" ht="12.75">
      <c r="A60" s="414"/>
      <c r="B60" s="133" t="s">
        <v>173</v>
      </c>
      <c r="C60" s="117"/>
      <c r="D60" s="72">
        <v>3632</v>
      </c>
      <c r="E60" s="72"/>
      <c r="F60" s="352"/>
    </row>
    <row r="61" spans="1:6" ht="12.75">
      <c r="A61" s="414"/>
      <c r="B61" s="133" t="s">
        <v>94</v>
      </c>
      <c r="C61" s="117"/>
      <c r="D61" s="72">
        <v>11475</v>
      </c>
      <c r="E61" s="72">
        <v>9400</v>
      </c>
      <c r="F61" s="352">
        <f aca="true" t="shared" si="3" ref="F61:F69">E61/D61*100-100</f>
        <v>-18.082788671023962</v>
      </c>
    </row>
    <row r="62" spans="1:6" ht="12.75">
      <c r="A62" s="414">
        <v>3</v>
      </c>
      <c r="B62" s="134" t="s">
        <v>519</v>
      </c>
      <c r="C62" s="126" t="s">
        <v>397</v>
      </c>
      <c r="D62" s="97">
        <f>SUM(D63:D64)</f>
        <v>28784</v>
      </c>
      <c r="E62" s="97">
        <f>SUM(E63:E64)</f>
        <v>15000</v>
      </c>
      <c r="F62" s="352">
        <f t="shared" si="3"/>
        <v>-47.88771539744302</v>
      </c>
    </row>
    <row r="63" spans="1:6" ht="12.75">
      <c r="A63" s="89"/>
      <c r="B63" s="85" t="s">
        <v>410</v>
      </c>
      <c r="C63" s="123"/>
      <c r="D63" s="72">
        <v>20452</v>
      </c>
      <c r="E63" s="72">
        <v>15000</v>
      </c>
      <c r="F63" s="352">
        <f>E63/D63*100-100</f>
        <v>-26.657539604928616</v>
      </c>
    </row>
    <row r="64" spans="1:7" ht="12.75">
      <c r="A64" s="89"/>
      <c r="B64" s="85" t="s">
        <v>99</v>
      </c>
      <c r="C64" s="123"/>
      <c r="D64" s="72">
        <v>8332</v>
      </c>
      <c r="E64" s="72"/>
      <c r="F64" s="352"/>
      <c r="G64" t="s">
        <v>248</v>
      </c>
    </row>
    <row r="65" spans="1:6" ht="12.75">
      <c r="A65" s="414">
        <v>4</v>
      </c>
      <c r="B65" s="82" t="s">
        <v>484</v>
      </c>
      <c r="C65" s="120" t="s">
        <v>399</v>
      </c>
      <c r="D65" s="75">
        <f>SUM(D66:D68)</f>
        <v>87266</v>
      </c>
      <c r="E65" s="75">
        <f>SUM(E66:E68)</f>
        <v>59344</v>
      </c>
      <c r="F65" s="352">
        <f t="shared" si="3"/>
        <v>-31.99642472440584</v>
      </c>
    </row>
    <row r="66" spans="1:6" ht="12.75">
      <c r="A66" s="69"/>
      <c r="B66" s="83" t="s">
        <v>518</v>
      </c>
      <c r="C66" s="116"/>
      <c r="D66" s="72">
        <v>37370</v>
      </c>
      <c r="E66" s="72">
        <v>19052</v>
      </c>
      <c r="F66" s="352">
        <f t="shared" si="3"/>
        <v>-49.01792881990902</v>
      </c>
    </row>
    <row r="67" spans="1:7" ht="12.75">
      <c r="A67" s="69"/>
      <c r="B67" s="83" t="s">
        <v>85</v>
      </c>
      <c r="C67" s="116"/>
      <c r="D67" s="72">
        <v>34764</v>
      </c>
      <c r="E67" s="72">
        <v>40292</v>
      </c>
      <c r="F67" s="352">
        <f t="shared" si="3"/>
        <v>15.90150730640893</v>
      </c>
      <c r="G67" t="s">
        <v>248</v>
      </c>
    </row>
    <row r="68" spans="1:6" ht="12.75">
      <c r="A68" s="69"/>
      <c r="B68" s="83" t="s">
        <v>99</v>
      </c>
      <c r="C68" s="116"/>
      <c r="D68" s="72">
        <v>15132</v>
      </c>
      <c r="E68" s="72"/>
      <c r="F68" s="352"/>
    </row>
    <row r="69" spans="1:6" ht="12.75">
      <c r="A69" s="424">
        <v>5</v>
      </c>
      <c r="B69" s="87" t="s">
        <v>487</v>
      </c>
      <c r="C69" s="122" t="s">
        <v>469</v>
      </c>
      <c r="D69" s="88">
        <f>SUM(D70:D72)</f>
        <v>98958</v>
      </c>
      <c r="E69" s="88">
        <f>SUM(E70:E72)</f>
        <v>91800</v>
      </c>
      <c r="F69" s="352">
        <f t="shared" si="3"/>
        <v>-7.2333717334626755</v>
      </c>
    </row>
    <row r="70" spans="1:6" ht="12.75">
      <c r="A70" s="86"/>
      <c r="B70" s="83" t="s">
        <v>343</v>
      </c>
      <c r="C70" s="116"/>
      <c r="D70" s="72">
        <v>15000</v>
      </c>
      <c r="E70" s="72">
        <v>0</v>
      </c>
      <c r="F70" s="352"/>
    </row>
    <row r="71" spans="1:6" ht="12.75">
      <c r="A71" s="86"/>
      <c r="B71" s="83" t="s">
        <v>344</v>
      </c>
      <c r="C71" s="116"/>
      <c r="D71" s="72">
        <v>26702</v>
      </c>
      <c r="E71" s="72">
        <v>28120</v>
      </c>
      <c r="F71" s="352">
        <f>E71/D71*100-100</f>
        <v>5.310463635682723</v>
      </c>
    </row>
    <row r="72" spans="1:6" ht="12.75">
      <c r="A72" s="74"/>
      <c r="B72" s="83" t="s">
        <v>345</v>
      </c>
      <c r="C72" s="116"/>
      <c r="D72" s="72">
        <v>57256</v>
      </c>
      <c r="E72" s="72">
        <v>63680</v>
      </c>
      <c r="F72" s="352">
        <f>E72/D72*100-100</f>
        <v>11.219784826044418</v>
      </c>
    </row>
    <row r="73" spans="1:6" ht="15.75">
      <c r="A73" s="569" t="s">
        <v>205</v>
      </c>
      <c r="B73" s="575" t="s">
        <v>517</v>
      </c>
      <c r="C73" s="576"/>
      <c r="D73" s="572">
        <f>SUM(D74+D77+D78+D80)</f>
        <v>154529</v>
      </c>
      <c r="E73" s="572">
        <f>SUM(E74+E77+E78+E80)</f>
        <v>163292</v>
      </c>
      <c r="F73" s="628">
        <f>E73/D73*100-100</f>
        <v>5.670780241896338</v>
      </c>
    </row>
    <row r="74" spans="1:6" ht="12.75">
      <c r="A74" s="425">
        <v>1</v>
      </c>
      <c r="B74" s="412" t="s">
        <v>587</v>
      </c>
      <c r="C74" s="413" t="s">
        <v>301</v>
      </c>
      <c r="D74" s="97">
        <f>SUM(D75:D76)</f>
        <v>65547</v>
      </c>
      <c r="E74" s="97">
        <f>SUM(E75:E76)</f>
        <v>90292</v>
      </c>
      <c r="F74" s="352">
        <f aca="true" t="shared" si="4" ref="F74:F80">E74/D74*100-100</f>
        <v>37.75153706500677</v>
      </c>
    </row>
    <row r="75" spans="1:6" ht="12.75">
      <c r="A75" s="69" t="s">
        <v>248</v>
      </c>
      <c r="B75" s="70" t="s">
        <v>482</v>
      </c>
      <c r="C75" s="115"/>
      <c r="D75" s="72">
        <v>10963</v>
      </c>
      <c r="E75" s="72">
        <v>0</v>
      </c>
      <c r="F75" s="352">
        <f t="shared" si="4"/>
        <v>-100</v>
      </c>
    </row>
    <row r="76" spans="1:6" ht="12.75">
      <c r="A76" s="69"/>
      <c r="B76" s="70" t="s">
        <v>499</v>
      </c>
      <c r="C76" s="117"/>
      <c r="D76" s="72">
        <v>54584</v>
      </c>
      <c r="E76" s="72">
        <v>90292</v>
      </c>
      <c r="F76" s="352">
        <f>E76/D76*100-100</f>
        <v>65.41843763740289</v>
      </c>
    </row>
    <row r="77" spans="1:6" ht="12.75">
      <c r="A77" s="414">
        <v>2</v>
      </c>
      <c r="B77" s="412" t="s">
        <v>172</v>
      </c>
      <c r="C77" s="343" t="s">
        <v>319</v>
      </c>
      <c r="D77" s="97">
        <v>850</v>
      </c>
      <c r="E77" s="97">
        <v>0</v>
      </c>
      <c r="F77" s="352">
        <f t="shared" si="4"/>
        <v>-100</v>
      </c>
    </row>
    <row r="78" spans="1:6" ht="12.75">
      <c r="A78" s="414">
        <v>3</v>
      </c>
      <c r="B78" s="134" t="s">
        <v>360</v>
      </c>
      <c r="C78" s="126" t="s">
        <v>323</v>
      </c>
      <c r="D78" s="97">
        <f>D79</f>
        <v>40800</v>
      </c>
      <c r="E78" s="97">
        <f>E79</f>
        <v>42000</v>
      </c>
      <c r="F78" s="352">
        <f t="shared" si="4"/>
        <v>2.941176470588232</v>
      </c>
    </row>
    <row r="79" spans="1:6" ht="12.75">
      <c r="A79" s="69"/>
      <c r="B79" s="73" t="s">
        <v>54</v>
      </c>
      <c r="C79" s="119"/>
      <c r="D79" s="72">
        <v>40800</v>
      </c>
      <c r="E79" s="72">
        <v>42000</v>
      </c>
      <c r="F79" s="352">
        <f t="shared" si="4"/>
        <v>2.941176470588232</v>
      </c>
    </row>
    <row r="80" spans="1:6" ht="12.75">
      <c r="A80" s="423">
        <v>4</v>
      </c>
      <c r="B80" s="84" t="s">
        <v>594</v>
      </c>
      <c r="C80" s="121" t="s">
        <v>601</v>
      </c>
      <c r="D80" s="75">
        <f>SUM(D83)</f>
        <v>47332</v>
      </c>
      <c r="E80" s="75">
        <f>SUM(E83)</f>
        <v>31000</v>
      </c>
      <c r="F80" s="352">
        <f t="shared" si="4"/>
        <v>-34.50519732950224</v>
      </c>
    </row>
    <row r="81" spans="1:6" ht="12.75">
      <c r="A81" s="77"/>
      <c r="B81" s="422" t="s">
        <v>595</v>
      </c>
      <c r="C81" s="121"/>
      <c r="D81" s="75"/>
      <c r="E81" s="75"/>
      <c r="F81" s="352" t="s">
        <v>248</v>
      </c>
    </row>
    <row r="82" spans="1:6" ht="12.75">
      <c r="A82" s="77"/>
      <c r="B82" s="143" t="s">
        <v>340</v>
      </c>
      <c r="C82" s="121"/>
      <c r="D82" s="75"/>
      <c r="E82" s="75"/>
      <c r="F82" s="352" t="s">
        <v>248</v>
      </c>
    </row>
    <row r="83" spans="1:6" ht="12.75">
      <c r="A83" s="69" t="s">
        <v>248</v>
      </c>
      <c r="B83" s="133" t="s">
        <v>503</v>
      </c>
      <c r="C83" s="117"/>
      <c r="D83" s="72">
        <v>47332</v>
      </c>
      <c r="E83" s="72">
        <v>31000</v>
      </c>
      <c r="F83" s="352">
        <f>E83/D83*100-100</f>
        <v>-34.50519732950224</v>
      </c>
    </row>
    <row r="84" spans="1:6" ht="15.75">
      <c r="A84" s="577" t="s">
        <v>281</v>
      </c>
      <c r="B84" s="573" t="s">
        <v>571</v>
      </c>
      <c r="C84" s="578"/>
      <c r="D84" s="572">
        <f>D85</f>
        <v>3043372</v>
      </c>
      <c r="E84" s="572">
        <f>E85</f>
        <v>4277178</v>
      </c>
      <c r="F84" s="628">
        <f>E84/D84*100-100</f>
        <v>40.54075545151892</v>
      </c>
    </row>
    <row r="85" spans="1:6" ht="12.75">
      <c r="A85" s="77" t="s">
        <v>248</v>
      </c>
      <c r="B85" s="84" t="s">
        <v>594</v>
      </c>
      <c r="C85" s="121" t="s">
        <v>601</v>
      </c>
      <c r="D85" s="75">
        <f>SUM(D88:D91)</f>
        <v>3043372</v>
      </c>
      <c r="E85" s="75">
        <f>SUM(E88:E91)</f>
        <v>4277178</v>
      </c>
      <c r="F85" s="352">
        <f>E85/D85*100-100</f>
        <v>40.54075545151892</v>
      </c>
    </row>
    <row r="86" spans="1:6" ht="12.75">
      <c r="A86" s="77"/>
      <c r="B86" s="84" t="s">
        <v>595</v>
      </c>
      <c r="C86" s="121"/>
      <c r="D86" s="75"/>
      <c r="E86" s="75"/>
      <c r="F86" s="352" t="s">
        <v>248</v>
      </c>
    </row>
    <row r="87" spans="1:6" ht="12.75">
      <c r="A87" s="77"/>
      <c r="B87" s="84" t="s">
        <v>340</v>
      </c>
      <c r="C87" s="121"/>
      <c r="D87" s="75"/>
      <c r="E87" s="75"/>
      <c r="F87" s="352" t="s">
        <v>248</v>
      </c>
    </row>
    <row r="88" spans="1:6" ht="12.75">
      <c r="A88" s="395"/>
      <c r="B88" s="85" t="s">
        <v>806</v>
      </c>
      <c r="C88" s="117"/>
      <c r="D88" s="72"/>
      <c r="E88" s="72">
        <v>4092178</v>
      </c>
      <c r="F88" s="352"/>
    </row>
    <row r="89" spans="1:6" ht="12.75">
      <c r="A89" s="395"/>
      <c r="B89" s="85" t="s">
        <v>572</v>
      </c>
      <c r="C89" s="117"/>
      <c r="D89" s="72"/>
      <c r="E89" s="72">
        <v>185000</v>
      </c>
      <c r="F89" s="352"/>
    </row>
    <row r="90" spans="1:6" ht="12.75">
      <c r="A90" s="90"/>
      <c r="B90" s="85" t="s">
        <v>491</v>
      </c>
      <c r="C90" s="123" t="s">
        <v>248</v>
      </c>
      <c r="D90" s="72">
        <v>2865715</v>
      </c>
      <c r="E90" s="72"/>
      <c r="F90" s="352">
        <f>E90/D90*100-100</f>
        <v>-100</v>
      </c>
    </row>
    <row r="91" spans="1:6" ht="12.75">
      <c r="A91" s="90"/>
      <c r="B91" s="85" t="s">
        <v>492</v>
      </c>
      <c r="C91" s="123" t="s">
        <v>248</v>
      </c>
      <c r="D91" s="99">
        <v>177657</v>
      </c>
      <c r="E91" s="99"/>
      <c r="F91" s="359">
        <f>E91/D91*100-100</f>
        <v>-100</v>
      </c>
    </row>
    <row r="92" spans="1:6" ht="15.75">
      <c r="A92" s="579" t="s">
        <v>282</v>
      </c>
      <c r="B92" s="575" t="s">
        <v>520</v>
      </c>
      <c r="C92" s="580"/>
      <c r="D92" s="581">
        <f>SUM(D93+D95+D97+D99+D101)</f>
        <v>150632</v>
      </c>
      <c r="E92" s="582">
        <f>SUM(E93+E95+E97+E99+E101)</f>
        <v>83700</v>
      </c>
      <c r="F92" s="628">
        <f>E92/D92*100-100</f>
        <v>-44.43411758457698</v>
      </c>
    </row>
    <row r="93" spans="1:6" ht="12.75">
      <c r="A93" s="425">
        <v>1</v>
      </c>
      <c r="B93" s="412" t="s">
        <v>587</v>
      </c>
      <c r="C93" s="413" t="s">
        <v>301</v>
      </c>
      <c r="D93" s="97">
        <f>SUM(D94)</f>
        <v>0</v>
      </c>
      <c r="E93" s="97">
        <f>SUM(E94:E95)</f>
        <v>4800</v>
      </c>
      <c r="F93" s="352" t="s">
        <v>248</v>
      </c>
    </row>
    <row r="94" spans="1:6" ht="12.75">
      <c r="A94" s="69" t="s">
        <v>248</v>
      </c>
      <c r="B94" s="70" t="s">
        <v>805</v>
      </c>
      <c r="C94" s="115"/>
      <c r="D94" s="72">
        <v>0</v>
      </c>
      <c r="E94" s="72">
        <v>4800</v>
      </c>
      <c r="F94" s="352" t="s">
        <v>248</v>
      </c>
    </row>
    <row r="95" spans="1:6" ht="12.75">
      <c r="A95" s="426">
        <v>2</v>
      </c>
      <c r="B95" s="103" t="s">
        <v>605</v>
      </c>
      <c r="C95" s="127" t="s">
        <v>314</v>
      </c>
      <c r="D95" s="417">
        <f>SUM(D96:D96)</f>
        <v>30892</v>
      </c>
      <c r="E95" s="417">
        <f>SUM(E96:E96)</f>
        <v>0</v>
      </c>
      <c r="F95" s="360">
        <f>E95/D95*100-100</f>
        <v>-100</v>
      </c>
    </row>
    <row r="96" spans="1:6" ht="12.75">
      <c r="A96" s="280"/>
      <c r="B96" s="101" t="s">
        <v>98</v>
      </c>
      <c r="C96" s="108"/>
      <c r="D96" s="94">
        <v>30892</v>
      </c>
      <c r="E96" s="94">
        <v>0</v>
      </c>
      <c r="F96" s="352">
        <f>E96/D96*100-100</f>
        <v>-100</v>
      </c>
    </row>
    <row r="97" spans="1:6" s="167" customFormat="1" ht="12.75">
      <c r="A97" s="427">
        <v>3</v>
      </c>
      <c r="B97" s="106" t="s">
        <v>341</v>
      </c>
      <c r="C97" s="131" t="s">
        <v>342</v>
      </c>
      <c r="D97" s="107">
        <f>D98</f>
        <v>1350</v>
      </c>
      <c r="E97" s="107">
        <f>E98</f>
        <v>900</v>
      </c>
      <c r="F97" s="352">
        <f>E97/D97*100-100</f>
        <v>-33.33333333333334</v>
      </c>
    </row>
    <row r="98" spans="1:6" ht="12.75">
      <c r="A98" s="280"/>
      <c r="B98" s="101" t="s">
        <v>77</v>
      </c>
      <c r="C98" s="108"/>
      <c r="D98" s="94">
        <v>1350</v>
      </c>
      <c r="E98" s="94">
        <v>900</v>
      </c>
      <c r="F98" s="352">
        <f>E98/D98*100-100</f>
        <v>-33.33333333333334</v>
      </c>
    </row>
    <row r="99" spans="1:6" ht="12.75">
      <c r="A99" s="427">
        <v>4</v>
      </c>
      <c r="B99" s="106" t="s">
        <v>84</v>
      </c>
      <c r="C99" s="131" t="s">
        <v>443</v>
      </c>
      <c r="D99" s="107">
        <f>D100</f>
        <v>40000</v>
      </c>
      <c r="E99" s="107">
        <f>E100</f>
        <v>45000</v>
      </c>
      <c r="F99" s="401"/>
    </row>
    <row r="100" spans="1:6" ht="12.75">
      <c r="A100" s="280"/>
      <c r="B100" s="101" t="s">
        <v>175</v>
      </c>
      <c r="C100" s="108"/>
      <c r="D100" s="94">
        <v>40000</v>
      </c>
      <c r="E100" s="94">
        <v>45000</v>
      </c>
      <c r="F100" s="360"/>
    </row>
    <row r="101" spans="1:6" ht="12.75">
      <c r="A101" s="427">
        <v>5</v>
      </c>
      <c r="B101" s="106" t="s">
        <v>39</v>
      </c>
      <c r="C101" s="131" t="s">
        <v>444</v>
      </c>
      <c r="D101" s="107">
        <f>SUM(D102:D104)</f>
        <v>78390</v>
      </c>
      <c r="E101" s="107">
        <f>SUM(E102:E104)</f>
        <v>33000</v>
      </c>
      <c r="F101" s="352">
        <f>E101/D101*100-100</f>
        <v>-57.90279372368924</v>
      </c>
    </row>
    <row r="102" spans="1:6" ht="12.75">
      <c r="A102" s="349"/>
      <c r="B102" s="101" t="s">
        <v>234</v>
      </c>
      <c r="C102" s="127"/>
      <c r="D102" s="94">
        <v>4000</v>
      </c>
      <c r="E102" s="94">
        <v>0</v>
      </c>
      <c r="F102" s="352"/>
    </row>
    <row r="103" spans="1:6" ht="12.75">
      <c r="A103" s="349"/>
      <c r="B103" s="101" t="s">
        <v>715</v>
      </c>
      <c r="C103" s="127"/>
      <c r="D103" s="94">
        <v>44390</v>
      </c>
      <c r="E103" s="94">
        <v>0</v>
      </c>
      <c r="F103" s="352"/>
    </row>
    <row r="104" spans="1:6" ht="12.75">
      <c r="A104" s="102"/>
      <c r="B104" s="101" t="s">
        <v>40</v>
      </c>
      <c r="C104" s="108"/>
      <c r="D104" s="94">
        <v>30000</v>
      </c>
      <c r="E104" s="94">
        <v>33000</v>
      </c>
      <c r="F104" s="352">
        <f>E104/D104*100-100</f>
        <v>10.000000000000014</v>
      </c>
    </row>
    <row r="105" spans="1:6" ht="15.75">
      <c r="A105" s="583" t="s">
        <v>283</v>
      </c>
      <c r="B105" s="570" t="s">
        <v>569</v>
      </c>
      <c r="C105" s="584"/>
      <c r="D105" s="581">
        <f>SUM(D106+D108+D111+D113+D115+D117+D120)</f>
        <v>1151318</v>
      </c>
      <c r="E105" s="581">
        <f>SUM(E106+E108+E111+E113+E115+E117+E120)</f>
        <v>70000</v>
      </c>
      <c r="F105" s="585">
        <f>E105/D105*100-100</f>
        <v>-93.92001167357759</v>
      </c>
    </row>
    <row r="106" spans="1:6" ht="12.75">
      <c r="A106" s="428">
        <v>1</v>
      </c>
      <c r="B106" s="91" t="s">
        <v>587</v>
      </c>
      <c r="C106" s="124" t="s">
        <v>301</v>
      </c>
      <c r="D106" s="92">
        <f>SUM(D107:D107)</f>
        <v>550000</v>
      </c>
      <c r="E106" s="92">
        <f>SUM(E107:E107)</f>
        <v>0</v>
      </c>
      <c r="F106" s="352">
        <f>E106/D106*100-100</f>
        <v>-100</v>
      </c>
    </row>
    <row r="107" spans="1:6" ht="12.75">
      <c r="A107" s="429"/>
      <c r="B107" s="93" t="s">
        <v>346</v>
      </c>
      <c r="C107" s="355"/>
      <c r="D107" s="94">
        <v>550000</v>
      </c>
      <c r="E107" s="94">
        <v>0</v>
      </c>
      <c r="F107" s="352">
        <f>E107/D107*100-100</f>
        <v>-100</v>
      </c>
    </row>
    <row r="108" spans="1:6" ht="12.75">
      <c r="A108" s="430">
        <v>2</v>
      </c>
      <c r="B108" s="396" t="s">
        <v>605</v>
      </c>
      <c r="C108" s="397" t="s">
        <v>314</v>
      </c>
      <c r="D108" s="398">
        <f>SUM(D109:D110)</f>
        <v>179999</v>
      </c>
      <c r="E108" s="398">
        <f>SUM(E109:E110)</f>
        <v>0</v>
      </c>
      <c r="F108" s="363"/>
    </row>
    <row r="109" spans="1:6" ht="12.75">
      <c r="A109" s="430"/>
      <c r="B109" s="93" t="s">
        <v>170</v>
      </c>
      <c r="C109" s="139"/>
      <c r="D109" s="111">
        <v>99999</v>
      </c>
      <c r="E109" s="111">
        <v>0</v>
      </c>
      <c r="F109" s="352"/>
    </row>
    <row r="110" spans="1:6" ht="12.75">
      <c r="A110" s="429"/>
      <c r="B110" s="93" t="s">
        <v>800</v>
      </c>
      <c r="C110" s="139"/>
      <c r="D110" s="111">
        <v>80000</v>
      </c>
      <c r="E110" s="111">
        <v>0</v>
      </c>
      <c r="F110" s="352"/>
    </row>
    <row r="111" spans="1:6" ht="12.75">
      <c r="A111" s="430">
        <v>3</v>
      </c>
      <c r="B111" s="396" t="s">
        <v>360</v>
      </c>
      <c r="C111" s="397" t="s">
        <v>323</v>
      </c>
      <c r="D111" s="398">
        <f>D112</f>
        <v>328944</v>
      </c>
      <c r="E111" s="398">
        <f>E112</f>
        <v>0</v>
      </c>
      <c r="F111" s="363"/>
    </row>
    <row r="112" spans="1:6" ht="12.75">
      <c r="A112" s="429"/>
      <c r="B112" s="93" t="s">
        <v>278</v>
      </c>
      <c r="C112" s="139"/>
      <c r="D112" s="111">
        <v>328944</v>
      </c>
      <c r="E112" s="111">
        <v>0</v>
      </c>
      <c r="F112" s="352"/>
    </row>
    <row r="113" spans="1:6" ht="12.75">
      <c r="A113" s="431">
        <v>4</v>
      </c>
      <c r="B113" s="98" t="s">
        <v>484</v>
      </c>
      <c r="C113" s="126" t="s">
        <v>399</v>
      </c>
      <c r="D113" s="97">
        <f>SUM(D114:D114)</f>
        <v>20000</v>
      </c>
      <c r="E113" s="97">
        <f>SUM(E114:E114)</f>
        <v>0</v>
      </c>
      <c r="F113" s="352">
        <f>E113/D113*100-100</f>
        <v>-100</v>
      </c>
    </row>
    <row r="114" spans="1:6" ht="12.75">
      <c r="A114" s="431"/>
      <c r="B114" s="76" t="s">
        <v>347</v>
      </c>
      <c r="C114" s="117"/>
      <c r="D114" s="72">
        <v>20000</v>
      </c>
      <c r="E114" s="72"/>
      <c r="F114" s="352"/>
    </row>
    <row r="115" spans="1:6" ht="12.75">
      <c r="A115" s="432">
        <v>5</v>
      </c>
      <c r="B115" s="96" t="s">
        <v>341</v>
      </c>
      <c r="C115" s="125" t="s">
        <v>342</v>
      </c>
      <c r="D115" s="97">
        <f>SUM(D116)</f>
        <v>31375</v>
      </c>
      <c r="E115" s="97">
        <f>SUM(E116)</f>
        <v>0</v>
      </c>
      <c r="F115" s="352">
        <f>E115/D115*100-100</f>
        <v>-100</v>
      </c>
    </row>
    <row r="116" spans="1:6" ht="12.75">
      <c r="A116" s="431"/>
      <c r="B116" s="76" t="s">
        <v>277</v>
      </c>
      <c r="C116" s="117"/>
      <c r="D116" s="72">
        <v>31375</v>
      </c>
      <c r="E116" s="72"/>
      <c r="F116" s="352">
        <f>E116/D116*100-100</f>
        <v>-100</v>
      </c>
    </row>
    <row r="117" spans="1:6" ht="12.75">
      <c r="A117" s="432">
        <v>6</v>
      </c>
      <c r="B117" s="96" t="s">
        <v>84</v>
      </c>
      <c r="C117" s="125" t="s">
        <v>443</v>
      </c>
      <c r="D117" s="97">
        <f>SUM(D118)</f>
        <v>41000</v>
      </c>
      <c r="E117" s="97">
        <f>SUM(E118+E119)</f>
        <v>30000</v>
      </c>
      <c r="F117" s="352">
        <f>E117/D117*100-100</f>
        <v>-26.829268292682926</v>
      </c>
    </row>
    <row r="118" spans="1:6" ht="12.75">
      <c r="A118" s="431"/>
      <c r="B118" s="76" t="s">
        <v>96</v>
      </c>
      <c r="C118" s="117"/>
      <c r="D118" s="72">
        <v>41000</v>
      </c>
      <c r="E118" s="72"/>
      <c r="F118" s="352">
        <f>E118/D118*100-100</f>
        <v>-100</v>
      </c>
    </row>
    <row r="119" spans="1:6" ht="12.75">
      <c r="A119" s="431"/>
      <c r="B119" s="76" t="s">
        <v>612</v>
      </c>
      <c r="C119" s="117"/>
      <c r="D119" s="72"/>
      <c r="E119" s="72">
        <v>30000</v>
      </c>
      <c r="F119" s="352"/>
    </row>
    <row r="120" spans="1:6" ht="12.75">
      <c r="A120" s="431">
        <v>7</v>
      </c>
      <c r="B120" s="96" t="s">
        <v>487</v>
      </c>
      <c r="C120" s="126" t="s">
        <v>469</v>
      </c>
      <c r="D120" s="330">
        <f>D121</f>
        <v>0</v>
      </c>
      <c r="E120" s="330">
        <f>E121</f>
        <v>40000</v>
      </c>
      <c r="F120" s="352" t="s">
        <v>248</v>
      </c>
    </row>
    <row r="121" spans="1:6" ht="13.5" thickBot="1">
      <c r="A121" s="433"/>
      <c r="B121" s="332" t="s">
        <v>96</v>
      </c>
      <c r="C121" s="327"/>
      <c r="D121" s="333">
        <v>0</v>
      </c>
      <c r="E121" s="333">
        <v>40000</v>
      </c>
      <c r="F121" s="352" t="s">
        <v>248</v>
      </c>
    </row>
    <row r="122" spans="1:6" ht="15.75" thickTop="1">
      <c r="A122" s="599" t="s">
        <v>505</v>
      </c>
      <c r="B122" s="595" t="s">
        <v>576</v>
      </c>
      <c r="C122" s="600" t="s">
        <v>397</v>
      </c>
      <c r="D122" s="601">
        <f>SUM(D123:D127)</f>
        <v>11806354</v>
      </c>
      <c r="E122" s="601">
        <f>SUM(E123:E127)</f>
        <v>13390308</v>
      </c>
      <c r="F122" s="602">
        <f>E122/D122*100-100</f>
        <v>13.416114746347603</v>
      </c>
    </row>
    <row r="123" spans="1:6" ht="12.75">
      <c r="A123" s="113" t="s">
        <v>248</v>
      </c>
      <c r="B123" s="76" t="s">
        <v>585</v>
      </c>
      <c r="C123" s="416"/>
      <c r="D123" s="71">
        <v>9887673</v>
      </c>
      <c r="E123" s="71">
        <v>9671258</v>
      </c>
      <c r="F123" s="360">
        <f>E123/D123*100-100</f>
        <v>-2.1887354082199124</v>
      </c>
    </row>
    <row r="124" spans="1:6" ht="12.75">
      <c r="A124" s="112" t="s">
        <v>248</v>
      </c>
      <c r="B124" s="83" t="s">
        <v>584</v>
      </c>
      <c r="C124" s="116"/>
      <c r="D124" s="72">
        <v>407846</v>
      </c>
      <c r="E124" s="72"/>
      <c r="F124" s="352">
        <f>E124/D124*100-100</f>
        <v>-100</v>
      </c>
    </row>
    <row r="125" spans="1:6" ht="12.75">
      <c r="A125" s="415" t="s">
        <v>248</v>
      </c>
      <c r="B125" s="76" t="s">
        <v>586</v>
      </c>
      <c r="C125" s="416"/>
      <c r="D125" s="72">
        <v>1510835</v>
      </c>
      <c r="E125" s="72">
        <v>80000</v>
      </c>
      <c r="F125" s="352">
        <f>E125/D125*100-100</f>
        <v>-94.7049148318645</v>
      </c>
    </row>
    <row r="126" spans="1:6" ht="12.75">
      <c r="A126" s="418"/>
      <c r="B126" s="73" t="s">
        <v>577</v>
      </c>
      <c r="C126" s="119"/>
      <c r="D126" s="419"/>
      <c r="E126" s="419">
        <v>2852718</v>
      </c>
      <c r="F126" s="359"/>
    </row>
    <row r="127" spans="1:6" ht="13.5" thickBot="1">
      <c r="A127" s="95"/>
      <c r="B127" s="83" t="s">
        <v>578</v>
      </c>
      <c r="C127" s="116"/>
      <c r="D127" s="420"/>
      <c r="E127" s="420">
        <v>786332</v>
      </c>
      <c r="F127" s="421"/>
    </row>
    <row r="128" spans="1:6" ht="16.5" thickBot="1" thickTop="1">
      <c r="A128" s="599" t="s">
        <v>506</v>
      </c>
      <c r="B128" s="595" t="s">
        <v>573</v>
      </c>
      <c r="C128" s="600"/>
      <c r="D128" s="601">
        <f>SUM(D129)</f>
        <v>217832</v>
      </c>
      <c r="E128" s="601">
        <f>SUM(E129)</f>
        <v>0</v>
      </c>
      <c r="F128" s="602">
        <f>E128/D128*100-100</f>
        <v>-100</v>
      </c>
    </row>
    <row r="129" spans="1:6" ht="13.5" thickTop="1">
      <c r="A129" s="435">
        <v>1</v>
      </c>
      <c r="B129" s="289" t="s">
        <v>348</v>
      </c>
      <c r="C129" s="290" t="s">
        <v>314</v>
      </c>
      <c r="D129" s="68">
        <f>D130</f>
        <v>217832</v>
      </c>
      <c r="E129" s="68">
        <f>E130</f>
        <v>0</v>
      </c>
      <c r="F129" s="361"/>
    </row>
    <row r="130" spans="1:6" ht="13.5" thickBot="1">
      <c r="A130" s="140"/>
      <c r="B130" s="141" t="s">
        <v>725</v>
      </c>
      <c r="C130" s="130"/>
      <c r="D130" s="71">
        <v>217832</v>
      </c>
      <c r="E130" s="71">
        <v>0</v>
      </c>
      <c r="F130" s="360"/>
    </row>
    <row r="131" spans="1:6" ht="16.5" thickBot="1" thickTop="1">
      <c r="A131" s="603" t="s">
        <v>508</v>
      </c>
      <c r="B131" s="604" t="s">
        <v>570</v>
      </c>
      <c r="C131" s="605"/>
      <c r="D131" s="606">
        <f>SUM(D132+D143)</f>
        <v>5333974</v>
      </c>
      <c r="E131" s="606">
        <f>SUM(E132+E143)</f>
        <v>2046944</v>
      </c>
      <c r="F131" s="607">
        <f>E131/D131*100-100</f>
        <v>-61.62440986776463</v>
      </c>
    </row>
    <row r="132" spans="1:6" ht="15.75" thickTop="1">
      <c r="A132" s="586" t="s">
        <v>296</v>
      </c>
      <c r="B132" s="587" t="s">
        <v>574</v>
      </c>
      <c r="C132" s="588"/>
      <c r="D132" s="589">
        <f>SUM(D133+D138+D141)</f>
        <v>2484418</v>
      </c>
      <c r="E132" s="589">
        <f>SUM(E133+E138+E141)</f>
        <v>90644</v>
      </c>
      <c r="F132" s="628">
        <f>E132/D132*100-100</f>
        <v>-96.35149962687439</v>
      </c>
    </row>
    <row r="133" spans="1:6" ht="12.75">
      <c r="A133" s="436">
        <v>1</v>
      </c>
      <c r="B133" s="437" t="s">
        <v>484</v>
      </c>
      <c r="C133" s="127" t="s">
        <v>399</v>
      </c>
      <c r="D133" s="330">
        <f>SUM(D134:D137)</f>
        <v>428602</v>
      </c>
      <c r="E133" s="330">
        <f>SUM(E134:E137)</f>
        <v>90644</v>
      </c>
      <c r="F133" s="360">
        <f>E133/D133*100-100</f>
        <v>-78.85124194474128</v>
      </c>
    </row>
    <row r="134" spans="1:6" ht="12.75">
      <c r="A134" s="438"/>
      <c r="B134" s="104" t="s">
        <v>349</v>
      </c>
      <c r="C134" s="128"/>
      <c r="D134" s="72">
        <v>320000</v>
      </c>
      <c r="E134" s="72">
        <v>0</v>
      </c>
      <c r="F134" s="352" t="s">
        <v>248</v>
      </c>
    </row>
    <row r="135" spans="1:6" ht="12.75">
      <c r="A135" s="100"/>
      <c r="B135" s="104" t="s">
        <v>543</v>
      </c>
      <c r="C135" s="128"/>
      <c r="D135" s="72">
        <v>0</v>
      </c>
      <c r="E135" s="72">
        <v>90644</v>
      </c>
      <c r="F135" s="352"/>
    </row>
    <row r="136" spans="1:6" ht="12.75">
      <c r="A136" s="100"/>
      <c r="B136" s="104" t="s">
        <v>97</v>
      </c>
      <c r="C136" s="128"/>
      <c r="D136" s="72">
        <v>46187</v>
      </c>
      <c r="E136" s="72">
        <v>0</v>
      </c>
      <c r="F136" s="352"/>
    </row>
    <row r="137" spans="1:6" ht="12.75">
      <c r="A137" s="438" t="s">
        <v>248</v>
      </c>
      <c r="B137" s="101" t="s">
        <v>159</v>
      </c>
      <c r="C137" s="108"/>
      <c r="D137" s="72">
        <v>62415</v>
      </c>
      <c r="E137" s="72">
        <v>0</v>
      </c>
      <c r="F137" s="352">
        <f aca="true" t="shared" si="5" ref="F137:F142">E137/D137*100-100</f>
        <v>-100</v>
      </c>
    </row>
    <row r="138" spans="1:6" ht="12.75">
      <c r="A138" s="423">
        <v>2</v>
      </c>
      <c r="B138" s="105" t="s">
        <v>341</v>
      </c>
      <c r="C138" s="129" t="s">
        <v>342</v>
      </c>
      <c r="D138" s="75">
        <f>SUM(D139:D140)</f>
        <v>2044852</v>
      </c>
      <c r="E138" s="75">
        <f>SUM(E139:E140)</f>
        <v>0</v>
      </c>
      <c r="F138" s="352">
        <f t="shared" si="5"/>
        <v>-100</v>
      </c>
    </row>
    <row r="139" spans="1:6" ht="12.75">
      <c r="A139" s="89"/>
      <c r="B139" s="85" t="s">
        <v>287</v>
      </c>
      <c r="C139" s="123"/>
      <c r="D139" s="71">
        <v>1957215</v>
      </c>
      <c r="E139" s="71">
        <v>0</v>
      </c>
      <c r="F139" s="352">
        <f t="shared" si="5"/>
        <v>-100</v>
      </c>
    </row>
    <row r="140" spans="1:6" ht="12.75">
      <c r="A140" s="140"/>
      <c r="B140" s="141" t="s">
        <v>507</v>
      </c>
      <c r="C140" s="130"/>
      <c r="D140" s="71">
        <v>87637</v>
      </c>
      <c r="E140" s="71">
        <v>0</v>
      </c>
      <c r="F140" s="352">
        <f t="shared" si="5"/>
        <v>-100</v>
      </c>
    </row>
    <row r="141" spans="1:6" ht="12.75">
      <c r="A141" s="439">
        <v>3</v>
      </c>
      <c r="B141" s="143" t="s">
        <v>603</v>
      </c>
      <c r="C141" s="142" t="s">
        <v>436</v>
      </c>
      <c r="D141" s="144">
        <f>SUM(D142:D142)</f>
        <v>10964</v>
      </c>
      <c r="E141" s="144">
        <f>SUM(E142:E142)</f>
        <v>0</v>
      </c>
      <c r="F141" s="352">
        <f t="shared" si="5"/>
        <v>-100</v>
      </c>
    </row>
    <row r="142" spans="1:6" ht="12.75">
      <c r="A142" s="100"/>
      <c r="B142" s="347" t="s">
        <v>159</v>
      </c>
      <c r="C142" s="348"/>
      <c r="D142" s="331">
        <v>10964</v>
      </c>
      <c r="E142" s="331">
        <v>0</v>
      </c>
      <c r="F142" s="359">
        <f t="shared" si="5"/>
        <v>-100</v>
      </c>
    </row>
    <row r="143" spans="1:6" ht="12.75">
      <c r="A143" s="590" t="s">
        <v>298</v>
      </c>
      <c r="B143" s="591" t="s">
        <v>575</v>
      </c>
      <c r="C143" s="592"/>
      <c r="D143" s="593">
        <f>SUM(D144+D146+D150+D152+D160)</f>
        <v>2849556</v>
      </c>
      <c r="E143" s="593">
        <f>SUM(E144+E146+E150+E152+E160)</f>
        <v>1956300</v>
      </c>
      <c r="F143" s="628">
        <f>E143/D143*100-100</f>
        <v>-31.347199353162395</v>
      </c>
    </row>
    <row r="144" spans="1:6" ht="12.75">
      <c r="A144" s="425">
        <v>1</v>
      </c>
      <c r="B144" s="412" t="s">
        <v>588</v>
      </c>
      <c r="C144" s="413" t="s">
        <v>329</v>
      </c>
      <c r="D144" s="97">
        <f>SUM(D145:D145)</f>
        <v>132525</v>
      </c>
      <c r="E144" s="97">
        <f>SUM(E145:E145)</f>
        <v>136779</v>
      </c>
      <c r="F144" s="352">
        <f>E144/D144*100-100</f>
        <v>3.209960384833053</v>
      </c>
    </row>
    <row r="145" spans="1:6" ht="12.75">
      <c r="A145" s="69"/>
      <c r="B145" s="70" t="s">
        <v>581</v>
      </c>
      <c r="C145" s="115"/>
      <c r="D145" s="72">
        <v>132525</v>
      </c>
      <c r="E145" s="72">
        <v>136779</v>
      </c>
      <c r="F145" s="352">
        <f>E145/D145*100-100</f>
        <v>3.209960384833053</v>
      </c>
    </row>
    <row r="146" spans="1:6" ht="12.75">
      <c r="A146" s="414">
        <v>2</v>
      </c>
      <c r="B146" s="350" t="s">
        <v>582</v>
      </c>
      <c r="C146" s="351" t="s">
        <v>608</v>
      </c>
      <c r="D146" s="75">
        <f>SUM(D147:D149)</f>
        <v>43934</v>
      </c>
      <c r="E146" s="75">
        <f>SUM(E147:E149)</f>
        <v>3485</v>
      </c>
      <c r="F146" s="352">
        <f>E146/D146*100-100</f>
        <v>-92.06764692493286</v>
      </c>
    </row>
    <row r="147" spans="1:6" ht="12.75">
      <c r="A147" s="69"/>
      <c r="B147" s="110" t="s">
        <v>583</v>
      </c>
      <c r="C147" s="132"/>
      <c r="D147" s="72">
        <v>2800</v>
      </c>
      <c r="E147" s="72">
        <v>3485</v>
      </c>
      <c r="F147" s="352">
        <f>E147/D147*100-100</f>
        <v>24.464285714285722</v>
      </c>
    </row>
    <row r="148" spans="1:6" ht="12.75">
      <c r="A148" s="69"/>
      <c r="B148" s="73" t="s">
        <v>500</v>
      </c>
      <c r="C148" s="119"/>
      <c r="D148" s="99">
        <v>300</v>
      </c>
      <c r="E148" s="72">
        <v>0</v>
      </c>
      <c r="F148" s="352"/>
    </row>
    <row r="149" spans="1:6" ht="12.75">
      <c r="A149" s="69"/>
      <c r="B149" s="133" t="s">
        <v>171</v>
      </c>
      <c r="C149" s="117"/>
      <c r="D149" s="71">
        <v>40834</v>
      </c>
      <c r="E149" s="72">
        <v>0</v>
      </c>
      <c r="F149" s="352"/>
    </row>
    <row r="150" spans="1:6" ht="12.75">
      <c r="A150" s="414">
        <v>3</v>
      </c>
      <c r="B150" s="353" t="s">
        <v>484</v>
      </c>
      <c r="C150" s="120" t="s">
        <v>399</v>
      </c>
      <c r="D150" s="75">
        <f>D151</f>
        <v>7373</v>
      </c>
      <c r="E150" s="97">
        <f>E151</f>
        <v>0</v>
      </c>
      <c r="F150" s="352">
        <f aca="true" t="shared" si="6" ref="F150:F160">E150/D150*100-100</f>
        <v>-100</v>
      </c>
    </row>
    <row r="151" spans="1:6" ht="12.75">
      <c r="A151" s="69"/>
      <c r="B151" s="133" t="s">
        <v>807</v>
      </c>
      <c r="C151" s="117"/>
      <c r="D151" s="72">
        <v>7373</v>
      </c>
      <c r="E151" s="72">
        <v>0</v>
      </c>
      <c r="F151" s="352">
        <f t="shared" si="6"/>
        <v>-100</v>
      </c>
    </row>
    <row r="152" spans="1:6" ht="12.75" customHeight="1">
      <c r="A152" s="414">
        <v>4</v>
      </c>
      <c r="B152" s="109" t="s">
        <v>341</v>
      </c>
      <c r="C152" s="126" t="s">
        <v>342</v>
      </c>
      <c r="D152" s="75">
        <f>SUM(D153:D159)</f>
        <v>2255724</v>
      </c>
      <c r="E152" s="75">
        <f>SUM(E153:E159)</f>
        <v>1643000</v>
      </c>
      <c r="F152" s="352">
        <f t="shared" si="6"/>
        <v>-27.163074915193533</v>
      </c>
    </row>
    <row r="153" spans="1:6" ht="14.25" customHeight="1">
      <c r="A153" s="414"/>
      <c r="B153" s="145" t="s">
        <v>607</v>
      </c>
      <c r="C153" s="119"/>
      <c r="D153" s="72">
        <v>427434</v>
      </c>
      <c r="E153" s="72">
        <v>488000</v>
      </c>
      <c r="F153" s="352">
        <f t="shared" si="6"/>
        <v>14.169672978752274</v>
      </c>
    </row>
    <row r="154" spans="1:6" ht="12.75">
      <c r="A154" s="69"/>
      <c r="B154" s="133" t="s">
        <v>56</v>
      </c>
      <c r="C154" s="117"/>
      <c r="D154" s="72">
        <v>46991</v>
      </c>
      <c r="E154" s="72">
        <v>34000</v>
      </c>
      <c r="F154" s="352">
        <f t="shared" si="6"/>
        <v>-27.645719393075268</v>
      </c>
    </row>
    <row r="155" spans="1:6" ht="12.75">
      <c r="A155" s="69"/>
      <c r="B155" s="133" t="s">
        <v>632</v>
      </c>
      <c r="C155" s="117"/>
      <c r="D155" s="72">
        <v>1321563</v>
      </c>
      <c r="E155" s="72">
        <v>650000</v>
      </c>
      <c r="F155" s="352">
        <f t="shared" si="6"/>
        <v>-50.81581430472857</v>
      </c>
    </row>
    <row r="156" spans="1:6" ht="12.75">
      <c r="A156" s="69"/>
      <c r="B156" s="70" t="s">
        <v>580</v>
      </c>
      <c r="C156" s="115"/>
      <c r="D156" s="72">
        <v>65807</v>
      </c>
      <c r="E156" s="72">
        <v>81000</v>
      </c>
      <c r="F156" s="352">
        <f t="shared" si="6"/>
        <v>23.087209567371247</v>
      </c>
    </row>
    <row r="157" spans="1:6" ht="12.75">
      <c r="A157" s="69"/>
      <c r="B157" s="76" t="s">
        <v>579</v>
      </c>
      <c r="C157" s="117"/>
      <c r="D157" s="72">
        <v>351470</v>
      </c>
      <c r="E157" s="72">
        <v>360000</v>
      </c>
      <c r="F157" s="352">
        <f t="shared" si="6"/>
        <v>2.426949668535002</v>
      </c>
    </row>
    <row r="158" spans="1:6" ht="14.25" customHeight="1">
      <c r="A158" s="69"/>
      <c r="B158" s="344" t="s">
        <v>610</v>
      </c>
      <c r="C158" s="345"/>
      <c r="D158" s="99">
        <v>29030</v>
      </c>
      <c r="E158" s="99">
        <v>30000</v>
      </c>
      <c r="F158" s="352">
        <f t="shared" si="6"/>
        <v>3.3413709955218707</v>
      </c>
    </row>
    <row r="159" spans="1:6" ht="14.25" customHeight="1">
      <c r="A159" s="69"/>
      <c r="B159" s="344" t="s">
        <v>174</v>
      </c>
      <c r="C159" s="345"/>
      <c r="D159" s="329">
        <v>13429</v>
      </c>
      <c r="E159" s="71">
        <v>0</v>
      </c>
      <c r="F159" s="352">
        <f t="shared" si="6"/>
        <v>-100</v>
      </c>
    </row>
    <row r="160" spans="1:6" ht="14.25" customHeight="1">
      <c r="A160" s="434">
        <v>5</v>
      </c>
      <c r="B160" s="109" t="s">
        <v>84</v>
      </c>
      <c r="C160" s="126" t="s">
        <v>443</v>
      </c>
      <c r="D160" s="75">
        <f>SUM(D161:D162)</f>
        <v>410000</v>
      </c>
      <c r="E160" s="75">
        <f>SUM(E161+E162)</f>
        <v>173036</v>
      </c>
      <c r="F160" s="352">
        <f t="shared" si="6"/>
        <v>-57.79609756097561</v>
      </c>
    </row>
    <row r="161" spans="1:6" ht="14.25" customHeight="1">
      <c r="A161" s="395"/>
      <c r="B161" s="281" t="s">
        <v>55</v>
      </c>
      <c r="C161" s="117"/>
      <c r="D161" s="71">
        <v>82000</v>
      </c>
      <c r="E161" s="71">
        <v>8611</v>
      </c>
      <c r="F161" s="352">
        <f>E161/D161*100-100</f>
        <v>-89.49878048780488</v>
      </c>
    </row>
    <row r="162" spans="1:6" ht="14.25" customHeight="1" thickBot="1">
      <c r="A162" s="342"/>
      <c r="B162" s="145" t="s">
        <v>445</v>
      </c>
      <c r="C162" s="343"/>
      <c r="D162" s="99">
        <v>328000</v>
      </c>
      <c r="E162" s="99">
        <v>164425</v>
      </c>
      <c r="F162" s="352">
        <f>E162/D162*100-100</f>
        <v>-49.87042682926829</v>
      </c>
    </row>
    <row r="163" spans="1:6" ht="15.75" thickBot="1" thickTop="1">
      <c r="A163" s="114"/>
      <c r="B163" s="608" t="s">
        <v>279</v>
      </c>
      <c r="C163" s="609"/>
      <c r="D163" s="610">
        <f>SUM(D11+D122+D128+D131)</f>
        <v>30960519</v>
      </c>
      <c r="E163" s="610">
        <f>SUM(E11+E122+E128+E131)</f>
        <v>28627921</v>
      </c>
      <c r="F163" s="607">
        <f>E163/D163*100-100</f>
        <v>-7.5341049676848115</v>
      </c>
    </row>
    <row r="164" ht="13.5" thickTop="1">
      <c r="A164" s="51"/>
    </row>
    <row r="165" spans="1:6" ht="12.75">
      <c r="A165" s="51"/>
      <c r="B165" s="364" t="s">
        <v>264</v>
      </c>
      <c r="C165" s="283"/>
      <c r="D165" s="287">
        <f>SUM(D166:D167)</f>
        <v>1184750</v>
      </c>
      <c r="E165" s="287">
        <f>SUM(E166:E167)</f>
        <v>6975968</v>
      </c>
      <c r="F165" s="51"/>
    </row>
    <row r="166" spans="1:6" ht="12.75">
      <c r="A166" s="51"/>
      <c r="B166" s="282" t="s">
        <v>653</v>
      </c>
      <c r="C166" s="282"/>
      <c r="D166" s="288">
        <v>534750</v>
      </c>
      <c r="E166" s="288">
        <v>713968</v>
      </c>
      <c r="F166" s="51"/>
    </row>
    <row r="167" spans="1:6" ht="13.5" thickBot="1">
      <c r="A167" s="51"/>
      <c r="B167" s="365" t="s">
        <v>654</v>
      </c>
      <c r="C167" s="366"/>
      <c r="D167" s="367">
        <v>650000</v>
      </c>
      <c r="E167" s="368">
        <v>6262000</v>
      </c>
      <c r="F167" s="51"/>
    </row>
    <row r="168" spans="1:6" ht="14.25" thickBot="1" thickTop="1">
      <c r="A168" s="51"/>
      <c r="B168" s="369" t="s">
        <v>284</v>
      </c>
      <c r="C168" s="370"/>
      <c r="D168" s="371">
        <f>SUM(D163+D165)</f>
        <v>32145269</v>
      </c>
      <c r="E168" s="372">
        <f>SUM(E163+E165)</f>
        <v>35603889</v>
      </c>
      <c r="F168" s="51"/>
    </row>
    <row r="169" spans="1:6" ht="13.5" thickTop="1">
      <c r="A169" s="51"/>
      <c r="B169" s="51"/>
      <c r="C169" s="51"/>
      <c r="D169" s="136"/>
      <c r="E169" s="136"/>
      <c r="F169" s="51"/>
    </row>
    <row r="170" spans="1:6" ht="12.75">
      <c r="A170" t="s">
        <v>248</v>
      </c>
      <c r="B170" s="51" t="s">
        <v>248</v>
      </c>
      <c r="C170" s="51"/>
      <c r="D170" s="51"/>
      <c r="E170" s="51"/>
      <c r="F170" s="51"/>
    </row>
  </sheetData>
  <printOptions/>
  <pageMargins left="1.1811023622047245" right="0" top="1.1811023622047245" bottom="0.984251968503937" header="0.5118110236220472" footer="0.5118110236220472"/>
  <pageSetup horizontalDpi="300" verticalDpi="300" orientation="portrait" paperSize="9" scale="90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8">
      <selection activeCell="G17" sqref="G17"/>
    </sheetView>
  </sheetViews>
  <sheetFormatPr defaultColWidth="9.00390625" defaultRowHeight="12.75"/>
  <cols>
    <col min="1" max="1" width="3.125" style="0" customWidth="1"/>
    <col min="2" max="2" width="4.00390625" style="0" customWidth="1"/>
    <col min="3" max="3" width="6.875" style="0" customWidth="1"/>
    <col min="4" max="4" width="54.875" style="0" customWidth="1"/>
    <col min="5" max="5" width="10.375" style="0" customWidth="1"/>
  </cols>
  <sheetData>
    <row r="1" spans="1:5" ht="15">
      <c r="A1" s="51"/>
      <c r="B1" s="51"/>
      <c r="C1" s="51"/>
      <c r="D1" s="172" t="s">
        <v>118</v>
      </c>
      <c r="E1" s="51"/>
    </row>
    <row r="2" spans="1:5" ht="15">
      <c r="A2" s="51"/>
      <c r="B2" s="51"/>
      <c r="C2" s="51"/>
      <c r="D2" s="172" t="s">
        <v>240</v>
      </c>
      <c r="E2" s="51"/>
    </row>
    <row r="3" spans="1:5" ht="15">
      <c r="A3" s="51"/>
      <c r="B3" s="51"/>
      <c r="C3" s="51"/>
      <c r="D3" s="172" t="s">
        <v>537</v>
      </c>
      <c r="E3" s="51"/>
    </row>
    <row r="4" spans="1:5" ht="15">
      <c r="A4" s="51"/>
      <c r="B4" s="51"/>
      <c r="C4" s="51"/>
      <c r="D4" s="172"/>
      <c r="E4" s="51"/>
    </row>
    <row r="5" spans="1:5" ht="15">
      <c r="A5" s="51"/>
      <c r="B5" s="51"/>
      <c r="C5" s="173" t="s">
        <v>853</v>
      </c>
      <c r="D5" s="172"/>
      <c r="E5" s="51"/>
    </row>
    <row r="6" spans="1:5" ht="14.25">
      <c r="A6" s="51"/>
      <c r="B6" s="51"/>
      <c r="C6" s="173" t="s">
        <v>854</v>
      </c>
      <c r="D6" s="51"/>
      <c r="E6" s="51"/>
    </row>
    <row r="7" spans="1:5" ht="14.25">
      <c r="A7" s="51"/>
      <c r="B7" s="51"/>
      <c r="C7" s="51" t="s">
        <v>248</v>
      </c>
      <c r="D7" s="173" t="s">
        <v>855</v>
      </c>
      <c r="E7" s="51"/>
    </row>
    <row r="8" spans="1:5" ht="15" thickBot="1">
      <c r="A8" s="51"/>
      <c r="B8" s="51"/>
      <c r="C8" s="51"/>
      <c r="D8" s="173" t="s">
        <v>248</v>
      </c>
      <c r="E8" s="51"/>
    </row>
    <row r="9" spans="1:5" ht="15.75" thickBot="1" thickTop="1">
      <c r="A9" s="248" t="s">
        <v>664</v>
      </c>
      <c r="B9" s="243" t="s">
        <v>479</v>
      </c>
      <c r="C9" s="242" t="s">
        <v>480</v>
      </c>
      <c r="D9" s="243" t="s">
        <v>892</v>
      </c>
      <c r="E9" s="243" t="s">
        <v>893</v>
      </c>
    </row>
    <row r="10" spans="1:5" ht="13.5" thickTop="1">
      <c r="A10" s="244">
        <v>1</v>
      </c>
      <c r="B10" s="245">
        <v>630</v>
      </c>
      <c r="C10" s="245">
        <v>63003</v>
      </c>
      <c r="D10" s="245" t="s">
        <v>529</v>
      </c>
      <c r="E10" s="213">
        <v>26000</v>
      </c>
    </row>
    <row r="11" spans="1:5" ht="12.75">
      <c r="A11" s="244"/>
      <c r="B11" s="245"/>
      <c r="C11" s="245"/>
      <c r="D11" s="245" t="s">
        <v>530</v>
      </c>
      <c r="E11" s="213"/>
    </row>
    <row r="12" spans="1:5" ht="12.75">
      <c r="A12" s="244"/>
      <c r="B12" s="245"/>
      <c r="C12" s="245"/>
      <c r="D12" s="245" t="s">
        <v>531</v>
      </c>
      <c r="E12" s="213"/>
    </row>
    <row r="13" spans="1:5" ht="12.75">
      <c r="A13" s="244"/>
      <c r="B13" s="245"/>
      <c r="C13" s="245"/>
      <c r="D13" s="245" t="s">
        <v>532</v>
      </c>
      <c r="E13" s="213"/>
    </row>
    <row r="14" spans="1:5" ht="12.75">
      <c r="A14" s="244"/>
      <c r="B14" s="245"/>
      <c r="C14" s="245"/>
      <c r="D14" s="245" t="s">
        <v>533</v>
      </c>
      <c r="E14" s="213"/>
    </row>
    <row r="15" spans="1:5" ht="12.75">
      <c r="A15" s="244" t="s">
        <v>248</v>
      </c>
      <c r="B15" s="245" t="s">
        <v>248</v>
      </c>
      <c r="C15" s="245" t="s">
        <v>248</v>
      </c>
      <c r="D15" s="245" t="s">
        <v>534</v>
      </c>
      <c r="E15" s="213"/>
    </row>
    <row r="16" spans="1:5" ht="12.75">
      <c r="A16" s="244" t="s">
        <v>248</v>
      </c>
      <c r="B16" s="245" t="s">
        <v>248</v>
      </c>
      <c r="C16" s="245" t="s">
        <v>248</v>
      </c>
      <c r="D16" s="245" t="s">
        <v>566</v>
      </c>
      <c r="E16" s="213"/>
    </row>
    <row r="17" spans="1:5" ht="12.75">
      <c r="A17" s="244"/>
      <c r="B17" s="245"/>
      <c r="C17" s="245"/>
      <c r="D17" s="245" t="s">
        <v>248</v>
      </c>
      <c r="E17" s="213"/>
    </row>
    <row r="18" spans="1:5" ht="12.75">
      <c r="A18" s="244">
        <v>2</v>
      </c>
      <c r="B18" s="245">
        <v>750</v>
      </c>
      <c r="C18" s="245">
        <v>75095</v>
      </c>
      <c r="D18" s="245" t="s">
        <v>535</v>
      </c>
      <c r="E18" s="213">
        <v>4000</v>
      </c>
    </row>
    <row r="19" spans="1:5" ht="12.75">
      <c r="A19" s="244" t="s">
        <v>248</v>
      </c>
      <c r="B19" s="245" t="s">
        <v>248</v>
      </c>
      <c r="C19" s="245" t="s">
        <v>248</v>
      </c>
      <c r="D19" s="245" t="s">
        <v>546</v>
      </c>
      <c r="E19" s="213"/>
    </row>
    <row r="20" spans="1:5" ht="12.75">
      <c r="A20" s="244"/>
      <c r="B20" s="245"/>
      <c r="C20" s="245"/>
      <c r="D20" s="245" t="s">
        <v>547</v>
      </c>
      <c r="E20" s="213" t="s">
        <v>248</v>
      </c>
    </row>
    <row r="21" spans="1:5" ht="12.75">
      <c r="A21" s="244"/>
      <c r="B21" s="245"/>
      <c r="C21" s="245"/>
      <c r="D21" s="245"/>
      <c r="E21" s="213"/>
    </row>
    <row r="22" spans="1:5" ht="12.75">
      <c r="A22" s="244">
        <v>3</v>
      </c>
      <c r="B22" s="245">
        <v>851</v>
      </c>
      <c r="C22" s="245">
        <v>85154</v>
      </c>
      <c r="D22" s="245" t="s">
        <v>549</v>
      </c>
      <c r="E22" s="213">
        <v>41500</v>
      </c>
    </row>
    <row r="23" spans="1:5" ht="12.75">
      <c r="A23" s="244"/>
      <c r="B23" s="245"/>
      <c r="C23" s="245"/>
      <c r="D23" s="245" t="s">
        <v>550</v>
      </c>
      <c r="E23" s="213"/>
    </row>
    <row r="24" spans="1:5" ht="12.75">
      <c r="A24" s="244"/>
      <c r="B24" s="245"/>
      <c r="C24" s="245"/>
      <c r="D24" s="245" t="s">
        <v>551</v>
      </c>
      <c r="E24" s="213"/>
    </row>
    <row r="25" spans="1:5" ht="12.75">
      <c r="A25" s="244"/>
      <c r="B25" s="245"/>
      <c r="C25" s="245"/>
      <c r="D25" s="245"/>
      <c r="E25" s="213"/>
    </row>
    <row r="26" spans="1:5" ht="12.75">
      <c r="A26" s="244">
        <v>4</v>
      </c>
      <c r="B26" s="245">
        <v>853</v>
      </c>
      <c r="C26" s="245">
        <v>85311</v>
      </c>
      <c r="D26" s="245" t="s">
        <v>548</v>
      </c>
      <c r="E26" s="213">
        <v>4000</v>
      </c>
    </row>
    <row r="27" spans="1:5" ht="12.75">
      <c r="A27" s="244"/>
      <c r="B27" s="245"/>
      <c r="C27" s="245"/>
      <c r="D27" s="245" t="s">
        <v>248</v>
      </c>
      <c r="E27" s="213"/>
    </row>
    <row r="28" spans="1:5" ht="12.75">
      <c r="A28" s="244">
        <v>5</v>
      </c>
      <c r="B28" s="245">
        <v>854</v>
      </c>
      <c r="C28" s="245">
        <v>85418</v>
      </c>
      <c r="D28" s="245" t="s">
        <v>552</v>
      </c>
      <c r="E28" s="213">
        <v>93412</v>
      </c>
    </row>
    <row r="29" spans="1:5" ht="12.75">
      <c r="A29" s="244" t="s">
        <v>248</v>
      </c>
      <c r="B29" s="245" t="s">
        <v>248</v>
      </c>
      <c r="C29" s="245" t="s">
        <v>248</v>
      </c>
      <c r="D29" s="245" t="s">
        <v>553</v>
      </c>
      <c r="E29" s="213"/>
    </row>
    <row r="30" spans="1:5" ht="12.75">
      <c r="A30" s="244"/>
      <c r="B30" s="245"/>
      <c r="C30" s="245"/>
      <c r="D30" s="245"/>
      <c r="E30" s="213"/>
    </row>
    <row r="31" spans="1:5" ht="12.75">
      <c r="A31" s="244">
        <v>6</v>
      </c>
      <c r="B31" s="245">
        <v>926</v>
      </c>
      <c r="C31" s="245">
        <v>92605</v>
      </c>
      <c r="D31" s="245" t="s">
        <v>528</v>
      </c>
      <c r="E31" s="213">
        <v>100100</v>
      </c>
    </row>
    <row r="32" spans="1:5" ht="12.75">
      <c r="A32" s="244" t="s">
        <v>248</v>
      </c>
      <c r="B32" s="245" t="s">
        <v>248</v>
      </c>
      <c r="C32" s="245" t="s">
        <v>248</v>
      </c>
      <c r="D32" s="245" t="s">
        <v>527</v>
      </c>
      <c r="E32" s="213"/>
    </row>
    <row r="33" spans="1:5" ht="12.75">
      <c r="A33" s="244"/>
      <c r="B33" s="245"/>
      <c r="C33" s="245"/>
      <c r="D33" s="245" t="s">
        <v>526</v>
      </c>
      <c r="E33" s="213"/>
    </row>
    <row r="34" spans="1:5" ht="13.5" thickBot="1">
      <c r="A34" s="244" t="s">
        <v>248</v>
      </c>
      <c r="B34" s="245" t="s">
        <v>248</v>
      </c>
      <c r="C34" s="245"/>
      <c r="D34" s="245"/>
      <c r="E34" s="213"/>
    </row>
    <row r="35" spans="1:5" ht="14.25" thickBot="1" thickTop="1">
      <c r="A35" s="246"/>
      <c r="B35" s="247"/>
      <c r="C35" s="247"/>
      <c r="D35" s="247" t="s">
        <v>894</v>
      </c>
      <c r="E35" s="214">
        <f>SUM(E10:E34)</f>
        <v>269012</v>
      </c>
    </row>
    <row r="36" spans="1:5" ht="13.5" thickTop="1">
      <c r="A36" s="51"/>
      <c r="B36" s="51"/>
      <c r="C36" s="51"/>
      <c r="D36" s="51" t="s">
        <v>895</v>
      </c>
      <c r="E36" s="136">
        <f>SUM(E22)</f>
        <v>41500</v>
      </c>
    </row>
    <row r="37" spans="1:5" ht="12.75">
      <c r="A37" s="51"/>
      <c r="B37" s="51"/>
      <c r="C37" s="51"/>
      <c r="D37" s="51"/>
      <c r="E37" s="51"/>
    </row>
    <row r="38" spans="1:5" ht="12.75">
      <c r="A38" s="51"/>
      <c r="B38" s="51"/>
      <c r="C38" s="51"/>
      <c r="D38" s="51"/>
      <c r="E38" s="51"/>
    </row>
    <row r="39" spans="1:5" ht="12.75">
      <c r="A39" s="51"/>
      <c r="B39" s="51"/>
      <c r="C39" s="51"/>
      <c r="D39" s="51"/>
      <c r="E39" s="51"/>
    </row>
    <row r="40" spans="1:5" ht="12.75">
      <c r="A40" s="51"/>
      <c r="B40" s="51"/>
      <c r="C40" s="51"/>
      <c r="D40" s="51"/>
      <c r="E40" s="51"/>
    </row>
    <row r="41" spans="1:5" ht="12.75">
      <c r="A41" s="51"/>
      <c r="B41" s="51"/>
      <c r="C41" s="51"/>
      <c r="D41" s="135" t="s">
        <v>248</v>
      </c>
      <c r="E41" s="51"/>
    </row>
    <row r="42" spans="1:5" ht="12.75">
      <c r="A42" s="51"/>
      <c r="B42" s="51"/>
      <c r="C42" s="51"/>
      <c r="D42" s="135"/>
      <c r="E42" s="51"/>
    </row>
    <row r="43" spans="1:5" ht="12.75">
      <c r="A43" s="51"/>
      <c r="B43" s="51"/>
      <c r="C43" s="51"/>
      <c r="D43" s="135" t="s">
        <v>248</v>
      </c>
      <c r="E43" s="51"/>
    </row>
  </sheetData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C23" sqref="C23"/>
    </sheetView>
  </sheetViews>
  <sheetFormatPr defaultColWidth="9.00390625" defaultRowHeight="12.75"/>
  <cols>
    <col min="1" max="1" width="4.125" style="0" customWidth="1"/>
    <col min="2" max="2" width="6.75390625" style="0" customWidth="1"/>
    <col min="3" max="3" width="28.875" style="0" customWidth="1"/>
    <col min="4" max="4" width="14.00390625" style="0" customWidth="1"/>
  </cols>
  <sheetData>
    <row r="1" spans="1:4" ht="15.75">
      <c r="A1" s="312"/>
      <c r="B1" s="312"/>
      <c r="C1" s="312" t="s">
        <v>116</v>
      </c>
      <c r="D1" s="312"/>
    </row>
    <row r="2" spans="1:4" ht="15.75">
      <c r="A2" s="312"/>
      <c r="B2" s="312"/>
      <c r="C2" s="312" t="s">
        <v>898</v>
      </c>
      <c r="D2" s="312"/>
    </row>
    <row r="3" spans="1:4" ht="15.75">
      <c r="A3" s="312"/>
      <c r="B3" s="312"/>
      <c r="C3" s="312" t="s">
        <v>537</v>
      </c>
      <c r="D3" s="312"/>
    </row>
    <row r="4" spans="1:4" ht="15.75">
      <c r="A4" s="312"/>
      <c r="B4" s="312"/>
      <c r="C4" s="312"/>
      <c r="D4" s="312"/>
    </row>
    <row r="5" spans="1:4" ht="15.75">
      <c r="A5" s="312"/>
      <c r="B5" s="312"/>
      <c r="C5" s="312"/>
      <c r="D5" s="312"/>
    </row>
    <row r="6" spans="1:4" ht="15.75">
      <c r="A6" s="312"/>
      <c r="B6" s="312"/>
      <c r="C6" s="249" t="s">
        <v>424</v>
      </c>
      <c r="D6" s="312"/>
    </row>
    <row r="7" spans="1:4" ht="15.75">
      <c r="A7" s="312"/>
      <c r="B7" s="312"/>
      <c r="C7" s="249" t="s">
        <v>857</v>
      </c>
      <c r="D7" s="312"/>
    </row>
    <row r="8" spans="1:4" ht="16.5" thickBot="1">
      <c r="A8" s="312"/>
      <c r="B8" s="312"/>
      <c r="C8" s="312"/>
      <c r="D8" s="558" t="s">
        <v>675</v>
      </c>
    </row>
    <row r="9" spans="1:4" ht="16.5" thickTop="1">
      <c r="A9" s="337" t="s">
        <v>479</v>
      </c>
      <c r="B9" s="337" t="s">
        <v>480</v>
      </c>
      <c r="C9" s="338" t="s">
        <v>897</v>
      </c>
      <c r="D9" s="337" t="s">
        <v>893</v>
      </c>
    </row>
    <row r="10" spans="1:4" ht="16.5" thickBot="1">
      <c r="A10" s="339"/>
      <c r="B10" s="340"/>
      <c r="C10" s="341"/>
      <c r="D10" s="339" t="s">
        <v>856</v>
      </c>
    </row>
    <row r="11" spans="1:4" ht="16.5" thickTop="1">
      <c r="A11" s="315" t="s">
        <v>248</v>
      </c>
      <c r="B11" s="316" t="s">
        <v>248</v>
      </c>
      <c r="C11" s="317" t="s">
        <v>248</v>
      </c>
      <c r="D11" s="318" t="s">
        <v>248</v>
      </c>
    </row>
    <row r="12" spans="1:4" ht="15.75">
      <c r="A12" s="315">
        <v>801</v>
      </c>
      <c r="B12" s="316">
        <v>80101</v>
      </c>
      <c r="C12" s="317" t="s">
        <v>899</v>
      </c>
      <c r="D12" s="318">
        <v>100047</v>
      </c>
    </row>
    <row r="13" spans="1:4" ht="15.75">
      <c r="A13" s="315" t="s">
        <v>248</v>
      </c>
      <c r="B13" s="316" t="s">
        <v>248</v>
      </c>
      <c r="C13" s="317" t="s">
        <v>629</v>
      </c>
      <c r="D13" s="318"/>
    </row>
    <row r="14" spans="1:4" ht="15.75">
      <c r="A14" s="315"/>
      <c r="B14" s="316"/>
      <c r="C14" s="317"/>
      <c r="D14" s="318"/>
    </row>
    <row r="15" spans="1:4" ht="15.75">
      <c r="A15" s="315">
        <v>801</v>
      </c>
      <c r="B15" s="316">
        <v>80110</v>
      </c>
      <c r="C15" s="317" t="s">
        <v>900</v>
      </c>
      <c r="D15" s="318">
        <v>116722</v>
      </c>
    </row>
    <row r="16" spans="1:4" ht="15.75">
      <c r="A16" s="315" t="s">
        <v>248</v>
      </c>
      <c r="B16" s="316" t="s">
        <v>248</v>
      </c>
      <c r="C16" s="317" t="s">
        <v>630</v>
      </c>
      <c r="D16" s="318" t="s">
        <v>248</v>
      </c>
    </row>
    <row r="17" spans="1:4" ht="16.5" thickBot="1">
      <c r="A17" s="318"/>
      <c r="B17" s="319"/>
      <c r="C17" s="317"/>
      <c r="D17" s="318"/>
    </row>
    <row r="18" spans="1:4" ht="17.25" thickBot="1" thickTop="1">
      <c r="A18" s="320" t="s">
        <v>248</v>
      </c>
      <c r="B18" s="321" t="s">
        <v>248</v>
      </c>
      <c r="C18" s="322" t="s">
        <v>696</v>
      </c>
      <c r="D18" s="320">
        <f>SUM(D11:D17)</f>
        <v>216769</v>
      </c>
    </row>
    <row r="19" spans="1:4" ht="16.5" thickTop="1">
      <c r="A19" s="323" t="s">
        <v>248</v>
      </c>
      <c r="B19" s="323" t="s">
        <v>248</v>
      </c>
      <c r="C19" s="312"/>
      <c r="D19" s="323" t="s">
        <v>248</v>
      </c>
    </row>
    <row r="20" spans="1:4" ht="15.75">
      <c r="A20" s="312"/>
      <c r="B20" s="312"/>
      <c r="C20" s="312"/>
      <c r="D20" s="312"/>
    </row>
    <row r="21" spans="1:4" ht="15.75">
      <c r="A21" s="312"/>
      <c r="B21" s="312"/>
      <c r="C21" s="312"/>
      <c r="D21" s="312"/>
    </row>
    <row r="22" spans="1:4" ht="15.75">
      <c r="A22" s="312"/>
      <c r="B22" s="312"/>
      <c r="C22" s="249" t="s">
        <v>248</v>
      </c>
      <c r="D22" s="312"/>
    </row>
    <row r="23" spans="1:4" ht="15.75">
      <c r="A23" s="312"/>
      <c r="B23" s="312"/>
      <c r="C23" s="249"/>
      <c r="D23" s="312"/>
    </row>
    <row r="24" spans="1:4" ht="15.75">
      <c r="A24" s="312"/>
      <c r="B24" s="312"/>
      <c r="C24" s="324" t="s">
        <v>248</v>
      </c>
      <c r="D24" s="312"/>
    </row>
  </sheetData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C2" sqref="C2"/>
    </sheetView>
  </sheetViews>
  <sheetFormatPr defaultColWidth="9.00390625" defaultRowHeight="12.75"/>
  <cols>
    <col min="1" max="1" width="7.375" style="0" customWidth="1"/>
    <col min="2" max="2" width="7.125" style="0" customWidth="1"/>
    <col min="3" max="3" width="43.125" style="0" customWidth="1"/>
    <col min="4" max="4" width="14.00390625" style="0" customWidth="1"/>
  </cols>
  <sheetData>
    <row r="1" spans="1:4" ht="15.75">
      <c r="A1" s="312"/>
      <c r="B1" s="312"/>
      <c r="C1" s="312" t="s">
        <v>119</v>
      </c>
      <c r="D1" s="312"/>
    </row>
    <row r="2" spans="1:4" ht="15.75">
      <c r="A2" s="312"/>
      <c r="B2" s="312"/>
      <c r="C2" s="312" t="s">
        <v>898</v>
      </c>
      <c r="D2" s="312"/>
    </row>
    <row r="3" spans="1:4" ht="15.75">
      <c r="A3" s="312"/>
      <c r="B3" s="312"/>
      <c r="C3" s="312" t="s">
        <v>545</v>
      </c>
      <c r="D3" s="312"/>
    </row>
    <row r="4" spans="1:4" ht="15.75">
      <c r="A4" s="312"/>
      <c r="B4" s="312"/>
      <c r="C4" s="312"/>
      <c r="D4" s="312"/>
    </row>
    <row r="5" spans="1:4" ht="15.75">
      <c r="A5" s="312"/>
      <c r="B5" s="312"/>
      <c r="C5" s="312"/>
      <c r="D5" s="312"/>
    </row>
    <row r="6" spans="1:4" ht="15.75">
      <c r="A6" s="312"/>
      <c r="B6" s="312"/>
      <c r="C6" s="249" t="s">
        <v>858</v>
      </c>
      <c r="D6" s="312"/>
    </row>
    <row r="7" spans="1:4" ht="15.75">
      <c r="A7" s="312"/>
      <c r="B7" s="312"/>
      <c r="C7" s="249" t="s">
        <v>863</v>
      </c>
      <c r="D7" s="312"/>
    </row>
    <row r="8" spans="1:4" ht="16.5" thickBot="1">
      <c r="A8" s="312"/>
      <c r="B8" s="312"/>
      <c r="C8" s="312"/>
      <c r="D8" s="558" t="s">
        <v>675</v>
      </c>
    </row>
    <row r="9" spans="1:4" ht="16.5" thickTop="1">
      <c r="A9" s="337" t="s">
        <v>479</v>
      </c>
      <c r="B9" s="337" t="s">
        <v>480</v>
      </c>
      <c r="C9" s="338" t="s">
        <v>897</v>
      </c>
      <c r="D9" s="337" t="s">
        <v>893</v>
      </c>
    </row>
    <row r="10" spans="1:4" ht="16.5" thickBot="1">
      <c r="A10" s="339"/>
      <c r="B10" s="340"/>
      <c r="C10" s="341"/>
      <c r="D10" s="339" t="s">
        <v>856</v>
      </c>
    </row>
    <row r="11" spans="1:4" ht="16.5" thickTop="1">
      <c r="A11" s="559" t="s">
        <v>248</v>
      </c>
      <c r="B11" s="316" t="s">
        <v>248</v>
      </c>
      <c r="C11" s="317" t="s">
        <v>248</v>
      </c>
      <c r="D11" s="318" t="s">
        <v>248</v>
      </c>
    </row>
    <row r="12" spans="1:4" ht="15.75">
      <c r="A12" s="559" t="s">
        <v>301</v>
      </c>
      <c r="B12" s="316" t="s">
        <v>48</v>
      </c>
      <c r="C12" s="317" t="s">
        <v>859</v>
      </c>
      <c r="D12" s="318">
        <v>10800</v>
      </c>
    </row>
    <row r="13" spans="1:4" ht="15.75">
      <c r="A13" s="559" t="s">
        <v>248</v>
      </c>
      <c r="B13" s="316" t="s">
        <v>248</v>
      </c>
      <c r="C13" s="317" t="s">
        <v>860</v>
      </c>
      <c r="D13" s="318"/>
    </row>
    <row r="14" spans="1:4" ht="15.75">
      <c r="A14" s="559" t="s">
        <v>314</v>
      </c>
      <c r="B14" s="316" t="s">
        <v>315</v>
      </c>
      <c r="C14" s="317" t="s">
        <v>861</v>
      </c>
      <c r="D14" s="318">
        <v>55000</v>
      </c>
    </row>
    <row r="15" spans="1:4" ht="15.75">
      <c r="A15" s="559" t="s">
        <v>248</v>
      </c>
      <c r="B15" s="316" t="s">
        <v>248</v>
      </c>
      <c r="C15" s="317" t="s">
        <v>862</v>
      </c>
      <c r="D15" s="318" t="s">
        <v>248</v>
      </c>
    </row>
    <row r="16" spans="1:4" ht="15.75">
      <c r="A16" s="559" t="s">
        <v>319</v>
      </c>
      <c r="B16" s="316" t="s">
        <v>320</v>
      </c>
      <c r="C16" s="317" t="s">
        <v>256</v>
      </c>
      <c r="D16" s="318">
        <v>30000</v>
      </c>
    </row>
    <row r="17" spans="1:4" ht="15.75">
      <c r="A17" s="559"/>
      <c r="B17" s="316"/>
      <c r="C17" s="317" t="s">
        <v>567</v>
      </c>
      <c r="D17" s="318"/>
    </row>
    <row r="18" spans="1:4" ht="15.75">
      <c r="A18" s="559" t="s">
        <v>380</v>
      </c>
      <c r="B18" s="316" t="s">
        <v>384</v>
      </c>
      <c r="C18" s="317" t="s">
        <v>809</v>
      </c>
      <c r="D18" s="318">
        <v>3000</v>
      </c>
    </row>
    <row r="19" spans="1:4" ht="15.75">
      <c r="A19" s="559" t="s">
        <v>380</v>
      </c>
      <c r="B19" s="316" t="s">
        <v>384</v>
      </c>
      <c r="C19" s="317" t="s">
        <v>811</v>
      </c>
      <c r="D19" s="318">
        <v>2600</v>
      </c>
    </row>
    <row r="20" spans="1:4" ht="15.75">
      <c r="A20" s="559" t="s">
        <v>380</v>
      </c>
      <c r="B20" s="316" t="s">
        <v>384</v>
      </c>
      <c r="C20" s="317" t="s">
        <v>812</v>
      </c>
      <c r="D20" s="318">
        <v>600</v>
      </c>
    </row>
    <row r="21" spans="1:4" ht="16.5" thickBot="1">
      <c r="A21" s="559" t="s">
        <v>380</v>
      </c>
      <c r="B21" s="316" t="s">
        <v>384</v>
      </c>
      <c r="C21" s="317" t="s">
        <v>813</v>
      </c>
      <c r="D21" s="318">
        <v>13500</v>
      </c>
    </row>
    <row r="22" spans="1:4" ht="17.25" thickBot="1" thickTop="1">
      <c r="A22" s="320" t="s">
        <v>248</v>
      </c>
      <c r="B22" s="321" t="s">
        <v>248</v>
      </c>
      <c r="C22" s="322" t="s">
        <v>696</v>
      </c>
      <c r="D22" s="320">
        <f>SUM(D11:D21)</f>
        <v>115500</v>
      </c>
    </row>
    <row r="23" ht="13.5" thickTop="1"/>
  </sheetData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6">
      <selection activeCell="B41" sqref="B41"/>
    </sheetView>
  </sheetViews>
  <sheetFormatPr defaultColWidth="9.00390625" defaultRowHeight="12.75"/>
  <cols>
    <col min="1" max="1" width="4.75390625" style="0" customWidth="1"/>
    <col min="2" max="2" width="51.00390625" style="0" customWidth="1"/>
    <col min="3" max="3" width="7.00390625" style="0" customWidth="1"/>
    <col min="4" max="4" width="12.00390625" style="0" customWidth="1"/>
    <col min="5" max="5" width="11.00390625" style="0" customWidth="1"/>
  </cols>
  <sheetData>
    <row r="1" spans="1:5" ht="12.75">
      <c r="A1" s="51"/>
      <c r="B1" s="51" t="s">
        <v>568</v>
      </c>
      <c r="C1" s="51" t="s">
        <v>248</v>
      </c>
      <c r="D1" s="51"/>
      <c r="E1" s="51"/>
    </row>
    <row r="2" spans="1:5" ht="12.75">
      <c r="A2" s="51"/>
      <c r="B2" s="51" t="s">
        <v>120</v>
      </c>
      <c r="C2" s="51" t="s">
        <v>248</v>
      </c>
      <c r="D2" s="51"/>
      <c r="E2" s="51"/>
    </row>
    <row r="3" spans="1:5" ht="12.75">
      <c r="A3" s="51"/>
      <c r="B3" s="51" t="s">
        <v>898</v>
      </c>
      <c r="C3" s="51" t="s">
        <v>248</v>
      </c>
      <c r="D3" s="51"/>
      <c r="E3" s="51"/>
    </row>
    <row r="4" spans="1:5" ht="12.75">
      <c r="A4" s="51"/>
      <c r="B4" s="51" t="s">
        <v>545</v>
      </c>
      <c r="C4" s="51" t="s">
        <v>248</v>
      </c>
      <c r="D4" s="51"/>
      <c r="E4" s="51"/>
    </row>
    <row r="5" spans="1:5" ht="12.75">
      <c r="A5" s="51"/>
      <c r="B5" s="51"/>
      <c r="C5" s="51"/>
      <c r="D5" s="51"/>
      <c r="E5" s="51"/>
    </row>
    <row r="6" spans="1:5" ht="15.75">
      <c r="A6" s="51"/>
      <c r="B6" s="249" t="s">
        <v>915</v>
      </c>
      <c r="C6" s="51"/>
      <c r="D6" s="51"/>
      <c r="E6" s="51"/>
    </row>
    <row r="7" spans="1:5" ht="15.75">
      <c r="A7" s="51"/>
      <c r="B7" s="249" t="s">
        <v>868</v>
      </c>
      <c r="C7" s="51"/>
      <c r="D7" s="51" t="s">
        <v>248</v>
      </c>
      <c r="E7" s="51" t="s">
        <v>248</v>
      </c>
    </row>
    <row r="8" spans="1:5" ht="15.75">
      <c r="A8" s="51"/>
      <c r="B8" s="249"/>
      <c r="C8" s="51"/>
      <c r="D8" s="51"/>
      <c r="E8" s="51"/>
    </row>
    <row r="9" spans="1:5" ht="13.5" thickBot="1">
      <c r="A9" s="51"/>
      <c r="B9" s="51" t="s">
        <v>916</v>
      </c>
      <c r="C9" s="51"/>
      <c r="D9" s="51" t="s">
        <v>663</v>
      </c>
      <c r="E9" s="51" t="s">
        <v>248</v>
      </c>
    </row>
    <row r="10" spans="1:5" ht="13.5" thickTop="1">
      <c r="A10" s="210" t="s">
        <v>676</v>
      </c>
      <c r="B10" s="210" t="s">
        <v>242</v>
      </c>
      <c r="C10" s="210" t="s">
        <v>901</v>
      </c>
      <c r="D10" s="210" t="s">
        <v>248</v>
      </c>
      <c r="E10" s="210" t="s">
        <v>666</v>
      </c>
    </row>
    <row r="11" spans="1:5" ht="12.75">
      <c r="A11" s="63"/>
      <c r="B11" s="63"/>
      <c r="C11" s="63"/>
      <c r="D11" s="239" t="s">
        <v>674</v>
      </c>
      <c r="E11" s="239" t="s">
        <v>235</v>
      </c>
    </row>
    <row r="12" spans="1:5" ht="13.5" thickBot="1">
      <c r="A12" s="66"/>
      <c r="B12" s="66"/>
      <c r="C12" s="66"/>
      <c r="D12" s="257" t="s">
        <v>359</v>
      </c>
      <c r="E12" s="257" t="s">
        <v>867</v>
      </c>
    </row>
    <row r="13" spans="1:5" ht="14.25" thickBot="1" thickTop="1">
      <c r="A13" s="251" t="s">
        <v>667</v>
      </c>
      <c r="B13" s="251" t="s">
        <v>914</v>
      </c>
      <c r="C13" s="252"/>
      <c r="D13" s="253">
        <f>D14</f>
        <v>29301</v>
      </c>
      <c r="E13" s="253">
        <f>E14</f>
        <v>32438</v>
      </c>
    </row>
    <row r="14" spans="1:5" ht="12.75">
      <c r="A14" s="63"/>
      <c r="B14" s="63" t="s">
        <v>864</v>
      </c>
      <c r="C14" s="22"/>
      <c r="D14" s="45">
        <v>29301</v>
      </c>
      <c r="E14" s="45">
        <v>32438</v>
      </c>
    </row>
    <row r="15" spans="1:5" ht="12.75">
      <c r="A15" s="63"/>
      <c r="B15" s="63" t="s">
        <v>865</v>
      </c>
      <c r="C15" s="22"/>
      <c r="D15" s="45"/>
      <c r="E15" s="45">
        <v>0</v>
      </c>
    </row>
    <row r="16" spans="1:5" ht="13.5" thickBot="1">
      <c r="A16" s="63"/>
      <c r="B16" s="63" t="s">
        <v>866</v>
      </c>
      <c r="C16" s="22"/>
      <c r="D16" s="45"/>
      <c r="E16" s="45">
        <v>0</v>
      </c>
    </row>
    <row r="17" spans="1:5" ht="13.5" thickBot="1">
      <c r="A17" s="254" t="s">
        <v>669</v>
      </c>
      <c r="B17" s="254" t="s">
        <v>902</v>
      </c>
      <c r="C17" s="255"/>
      <c r="D17" s="256">
        <f>SUM(D18:D18)</f>
        <v>134599</v>
      </c>
      <c r="E17" s="256">
        <f>SUM(E18:E18)</f>
        <v>105000</v>
      </c>
    </row>
    <row r="18" spans="1:5" ht="12.75">
      <c r="A18" s="239" t="s">
        <v>248</v>
      </c>
      <c r="B18" s="63" t="s">
        <v>604</v>
      </c>
      <c r="C18" s="22" t="s">
        <v>626</v>
      </c>
      <c r="D18" s="45">
        <v>134599</v>
      </c>
      <c r="E18" s="45">
        <v>105000</v>
      </c>
    </row>
    <row r="19" spans="1:5" ht="13.5" thickBot="1">
      <c r="A19" s="63"/>
      <c r="B19" s="63"/>
      <c r="C19" s="22"/>
      <c r="D19" s="45"/>
      <c r="E19" s="45"/>
    </row>
    <row r="20" spans="1:5" ht="13.5" thickBot="1">
      <c r="A20" s="254" t="s">
        <v>670</v>
      </c>
      <c r="B20" s="254" t="s">
        <v>903</v>
      </c>
      <c r="C20" s="255"/>
      <c r="D20" s="256">
        <f>SUM(D21+D31)</f>
        <v>131462</v>
      </c>
      <c r="E20" s="256">
        <f>SUM(E21+E31)</f>
        <v>137438</v>
      </c>
    </row>
    <row r="21" spans="1:5" ht="12.75">
      <c r="A21" s="239">
        <v>1</v>
      </c>
      <c r="B21" s="629" t="s">
        <v>904</v>
      </c>
      <c r="C21" s="630"/>
      <c r="D21" s="36">
        <f>SUM(D22:D27)</f>
        <v>90462</v>
      </c>
      <c r="E21" s="36">
        <f>SUM(E22:E27)</f>
        <v>67438</v>
      </c>
    </row>
    <row r="22" spans="1:5" ht="12.75">
      <c r="A22" s="250" t="s">
        <v>296</v>
      </c>
      <c r="B22" s="63" t="s">
        <v>624</v>
      </c>
      <c r="C22" s="22" t="s">
        <v>41</v>
      </c>
      <c r="D22" s="45">
        <v>19520</v>
      </c>
      <c r="E22" s="36"/>
    </row>
    <row r="23" spans="1:5" ht="12.75">
      <c r="A23" s="250" t="s">
        <v>298</v>
      </c>
      <c r="B23" s="63" t="s">
        <v>905</v>
      </c>
      <c r="C23" s="22" t="s">
        <v>906</v>
      </c>
      <c r="D23" s="45">
        <v>24350</v>
      </c>
      <c r="E23" s="45">
        <v>13000</v>
      </c>
    </row>
    <row r="24" spans="1:5" ht="12.75">
      <c r="A24" s="250" t="s">
        <v>907</v>
      </c>
      <c r="B24" s="63" t="s">
        <v>312</v>
      </c>
      <c r="C24" s="22" t="s">
        <v>304</v>
      </c>
      <c r="D24" s="45">
        <v>4570</v>
      </c>
      <c r="E24" s="45">
        <v>16300</v>
      </c>
    </row>
    <row r="25" spans="1:5" ht="12.75">
      <c r="A25" s="250"/>
      <c r="B25" s="63" t="s">
        <v>616</v>
      </c>
      <c r="C25" s="22"/>
      <c r="D25" s="45"/>
      <c r="E25" s="45"/>
    </row>
    <row r="26" spans="1:5" ht="12.75">
      <c r="A26" s="250"/>
      <c r="B26" s="63" t="s">
        <v>617</v>
      </c>
      <c r="C26" s="22"/>
      <c r="D26" s="45"/>
      <c r="E26" s="45"/>
    </row>
    <row r="27" spans="1:5" ht="12.75">
      <c r="A27" s="250" t="s">
        <v>559</v>
      </c>
      <c r="B27" s="63" t="s">
        <v>379</v>
      </c>
      <c r="C27" s="22" t="s">
        <v>305</v>
      </c>
      <c r="D27" s="45">
        <v>42022</v>
      </c>
      <c r="E27" s="45">
        <v>38138</v>
      </c>
    </row>
    <row r="28" spans="1:5" ht="12.75">
      <c r="A28" s="250"/>
      <c r="B28" s="63" t="s">
        <v>618</v>
      </c>
      <c r="C28" s="22"/>
      <c r="D28" s="45"/>
      <c r="E28" s="45"/>
    </row>
    <row r="29" spans="1:5" ht="12.75">
      <c r="A29" s="250"/>
      <c r="B29" s="63" t="s">
        <v>619</v>
      </c>
      <c r="C29" s="22"/>
      <c r="D29" s="45"/>
      <c r="E29" s="45"/>
    </row>
    <row r="30" spans="1:5" ht="12.75">
      <c r="A30" s="250"/>
      <c r="B30" s="63" t="s">
        <v>620</v>
      </c>
      <c r="C30" s="22"/>
      <c r="D30" s="45"/>
      <c r="E30" s="45"/>
    </row>
    <row r="31" spans="1:5" ht="12.75">
      <c r="A31" s="239">
        <v>2</v>
      </c>
      <c r="B31" s="629" t="s">
        <v>908</v>
      </c>
      <c r="C31" s="630"/>
      <c r="D31" s="36">
        <f>SUM(D32+D34)</f>
        <v>41000</v>
      </c>
      <c r="E31" s="36">
        <f>SUM(E32+E34)</f>
        <v>70000</v>
      </c>
    </row>
    <row r="32" spans="1:5" ht="12.75">
      <c r="A32" s="63"/>
      <c r="B32" s="63" t="s">
        <v>909</v>
      </c>
      <c r="C32" s="22" t="s">
        <v>910</v>
      </c>
      <c r="D32" s="45">
        <v>14000</v>
      </c>
      <c r="E32" s="45">
        <v>30000</v>
      </c>
    </row>
    <row r="33" spans="1:5" ht="12.75">
      <c r="A33" s="63"/>
      <c r="B33" s="63" t="s">
        <v>615</v>
      </c>
      <c r="C33" s="22"/>
      <c r="D33" s="45"/>
      <c r="E33" s="45"/>
    </row>
    <row r="34" spans="1:5" ht="12.75">
      <c r="A34" s="63"/>
      <c r="B34" s="63" t="s">
        <v>625</v>
      </c>
      <c r="C34" s="22" t="s">
        <v>910</v>
      </c>
      <c r="D34" s="45">
        <v>27000</v>
      </c>
      <c r="E34" s="45">
        <v>40000</v>
      </c>
    </row>
    <row r="35" spans="1:5" ht="13.5" thickBot="1">
      <c r="A35" s="63"/>
      <c r="B35" s="63" t="s">
        <v>621</v>
      </c>
      <c r="C35" s="22"/>
      <c r="D35" s="45"/>
      <c r="E35" s="45"/>
    </row>
    <row r="36" spans="1:5" ht="13.5" thickBot="1">
      <c r="A36" s="254" t="s">
        <v>911</v>
      </c>
      <c r="B36" s="254" t="s">
        <v>869</v>
      </c>
      <c r="C36" s="255"/>
      <c r="D36" s="256">
        <f>SUM(D13+D17-D20)</f>
        <v>32438</v>
      </c>
      <c r="E36" s="256">
        <f>SUM(E13+E17-E20)</f>
        <v>0</v>
      </c>
    </row>
    <row r="37" spans="1:5" ht="12.75">
      <c r="A37" s="63"/>
      <c r="B37" s="63" t="s">
        <v>864</v>
      </c>
      <c r="C37" s="22"/>
      <c r="D37" s="45">
        <v>32438</v>
      </c>
      <c r="E37" s="45">
        <f>SUM(E13+E17-E20)</f>
        <v>0</v>
      </c>
    </row>
    <row r="38" spans="1:5" ht="12.75">
      <c r="A38" s="63"/>
      <c r="B38" s="63" t="s">
        <v>865</v>
      </c>
      <c r="C38" s="22"/>
      <c r="D38" s="45"/>
      <c r="E38" s="45">
        <v>0</v>
      </c>
    </row>
    <row r="39" spans="1:5" ht="13.5" thickBot="1">
      <c r="A39" s="66"/>
      <c r="B39" s="66" t="s">
        <v>866</v>
      </c>
      <c r="C39" s="23"/>
      <c r="D39" s="3"/>
      <c r="E39" s="3">
        <v>0</v>
      </c>
    </row>
    <row r="40" spans="1:5" ht="13.5" thickTop="1">
      <c r="A40" s="51"/>
      <c r="B40" s="51"/>
      <c r="C40" s="51"/>
      <c r="D40" s="51"/>
      <c r="E40" s="51"/>
    </row>
    <row r="41" spans="1:5" ht="13.5">
      <c r="A41" s="51"/>
      <c r="B41" s="212" t="s">
        <v>248</v>
      </c>
      <c r="C41" s="51"/>
      <c r="D41" s="336" t="s">
        <v>248</v>
      </c>
      <c r="E41" s="51" t="s">
        <v>248</v>
      </c>
    </row>
    <row r="42" spans="1:5" ht="12.75">
      <c r="A42" s="51"/>
      <c r="B42" s="51"/>
      <c r="C42" s="51"/>
      <c r="D42" s="51"/>
      <c r="E42" s="51"/>
    </row>
    <row r="43" spans="1:5" ht="12.75">
      <c r="A43" s="51"/>
      <c r="B43" s="51"/>
      <c r="C43" s="51"/>
      <c r="D43" s="51"/>
      <c r="E43" s="51"/>
    </row>
  </sheetData>
  <printOptions/>
  <pageMargins left="1.1811023622047245" right="0.1968503937007874" top="1.3779527559055118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6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20" customWidth="1"/>
    <col min="2" max="2" width="43.25390625" style="0" customWidth="1"/>
    <col min="3" max="3" width="12.25390625" style="0" customWidth="1"/>
    <col min="4" max="4" width="12.00390625" style="0" customWidth="1"/>
    <col min="5" max="5" width="8.25390625" style="0" customWidth="1"/>
    <col min="6" max="6" width="6.875" style="0" customWidth="1"/>
  </cols>
  <sheetData>
    <row r="1" spans="1:2" ht="15">
      <c r="A1" s="20" t="s">
        <v>248</v>
      </c>
      <c r="B1" s="271" t="s">
        <v>153</v>
      </c>
    </row>
    <row r="2" spans="1:2" ht="12.75">
      <c r="A2" s="20" t="s">
        <v>248</v>
      </c>
      <c r="B2" s="270" t="s">
        <v>240</v>
      </c>
    </row>
    <row r="3" spans="1:2" ht="12.75">
      <c r="A3" s="20" t="s">
        <v>248</v>
      </c>
      <c r="B3" s="293" t="s">
        <v>539</v>
      </c>
    </row>
    <row r="5" ht="12.75">
      <c r="B5" s="49" t="s">
        <v>176</v>
      </c>
    </row>
    <row r="6" ht="13.5" thickBot="1"/>
    <row r="7" spans="1:6" ht="13.5" thickTop="1">
      <c r="A7" s="21" t="s">
        <v>241</v>
      </c>
      <c r="B7" s="1" t="s">
        <v>242</v>
      </c>
      <c r="C7" s="1" t="s">
        <v>248</v>
      </c>
      <c r="D7" s="279" t="s">
        <v>666</v>
      </c>
      <c r="E7" s="357" t="s">
        <v>248</v>
      </c>
      <c r="F7" s="1" t="s">
        <v>891</v>
      </c>
    </row>
    <row r="8" spans="1:6" ht="12.75">
      <c r="A8" s="22" t="s">
        <v>244</v>
      </c>
      <c r="B8" s="2" t="s">
        <v>245</v>
      </c>
      <c r="C8" s="2" t="s">
        <v>674</v>
      </c>
      <c r="D8" s="356" t="s">
        <v>208</v>
      </c>
      <c r="E8" s="358" t="s">
        <v>243</v>
      </c>
      <c r="F8" s="2" t="s">
        <v>204</v>
      </c>
    </row>
    <row r="9" spans="1:6" ht="12.75">
      <c r="A9" s="22"/>
      <c r="B9" s="45"/>
      <c r="C9" s="2" t="s">
        <v>359</v>
      </c>
      <c r="D9" s="2" t="s">
        <v>338</v>
      </c>
      <c r="E9" s="2" t="s">
        <v>637</v>
      </c>
      <c r="F9" s="2" t="s">
        <v>409</v>
      </c>
    </row>
    <row r="10" spans="1:6" ht="13.5" thickBot="1">
      <c r="A10" s="23"/>
      <c r="B10" s="3"/>
      <c r="C10" s="4"/>
      <c r="D10" s="4" t="s">
        <v>248</v>
      </c>
      <c r="E10" s="4" t="s">
        <v>177</v>
      </c>
      <c r="F10" s="4"/>
    </row>
    <row r="11" spans="1:6" ht="14.25" thickBot="1" thickTop="1">
      <c r="A11" s="23" t="s">
        <v>735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14.25" thickBot="1" thickTop="1">
      <c r="A12" s="31" t="s">
        <v>301</v>
      </c>
      <c r="B12" s="34" t="s">
        <v>300</v>
      </c>
      <c r="C12" s="34">
        <f>SUM(C13+C16+C20+C30+C37+C39)</f>
        <v>1022833</v>
      </c>
      <c r="D12" s="34">
        <f>SUM(D13+D16+D20+D30+D37+D39)</f>
        <v>5207678</v>
      </c>
      <c r="E12" s="34">
        <f>SUM(E13+E16+E20+E30+E37+E39)</f>
        <v>4674</v>
      </c>
      <c r="F12" s="34">
        <f aca="true" t="shared" si="0" ref="F12:F17">D12/C12*100-100</f>
        <v>409.1425481970175</v>
      </c>
    </row>
    <row r="13" spans="1:6" ht="13.5" thickTop="1">
      <c r="A13" s="22" t="s">
        <v>302</v>
      </c>
      <c r="B13" s="12" t="s">
        <v>250</v>
      </c>
      <c r="C13" s="12">
        <f>C14</f>
        <v>1500</v>
      </c>
      <c r="D13" s="12">
        <f>D14</f>
        <v>1000</v>
      </c>
      <c r="E13" s="12"/>
      <c r="F13" s="9">
        <f t="shared" si="0"/>
        <v>-33.33333333333334</v>
      </c>
    </row>
    <row r="14" spans="1:6" ht="12.75">
      <c r="A14" s="22"/>
      <c r="B14" s="9" t="s">
        <v>103</v>
      </c>
      <c r="C14" s="9">
        <f>C15</f>
        <v>1500</v>
      </c>
      <c r="D14" s="9">
        <f>D15</f>
        <v>1000</v>
      </c>
      <c r="E14" s="9"/>
      <c r="F14" s="8">
        <f t="shared" si="0"/>
        <v>-33.33333333333334</v>
      </c>
    </row>
    <row r="15" spans="1:6" ht="12.75">
      <c r="A15" s="25"/>
      <c r="B15" s="6" t="s">
        <v>251</v>
      </c>
      <c r="C15" s="6">
        <v>1500</v>
      </c>
      <c r="D15" s="6">
        <v>1000</v>
      </c>
      <c r="E15" s="6"/>
      <c r="F15" s="8">
        <f t="shared" si="0"/>
        <v>-33.33333333333334</v>
      </c>
    </row>
    <row r="16" spans="1:6" ht="12.75">
      <c r="A16" s="24" t="s">
        <v>306</v>
      </c>
      <c r="B16" s="5" t="s">
        <v>75</v>
      </c>
      <c r="C16" s="5">
        <f>SUM(C17:C19)</f>
        <v>4532</v>
      </c>
      <c r="D16" s="5">
        <f>SUM(D17:D19)</f>
        <v>6916</v>
      </c>
      <c r="E16" s="5"/>
      <c r="F16" s="8">
        <f t="shared" si="0"/>
        <v>52.603706972639</v>
      </c>
    </row>
    <row r="17" spans="1:6" ht="12.75">
      <c r="A17" s="24"/>
      <c r="B17" s="8" t="s">
        <v>76</v>
      </c>
      <c r="C17" s="6">
        <v>2879</v>
      </c>
      <c r="D17" s="6">
        <v>3000</v>
      </c>
      <c r="E17" s="6"/>
      <c r="F17" s="8">
        <f t="shared" si="0"/>
        <v>4.202848211184445</v>
      </c>
    </row>
    <row r="18" spans="1:6" ht="12.75">
      <c r="A18" s="24"/>
      <c r="B18" s="8" t="s">
        <v>787</v>
      </c>
      <c r="C18" s="6"/>
      <c r="D18" s="6">
        <v>1350</v>
      </c>
      <c r="E18" s="6"/>
      <c r="F18" s="8"/>
    </row>
    <row r="19" spans="1:6" ht="12.75">
      <c r="A19" s="24"/>
      <c r="B19" s="8" t="s">
        <v>220</v>
      </c>
      <c r="C19" s="6">
        <v>1653</v>
      </c>
      <c r="D19" s="6">
        <v>2566</v>
      </c>
      <c r="E19" s="6"/>
      <c r="F19" s="8">
        <f>D19/C19*100-100</f>
        <v>55.23290986085905</v>
      </c>
    </row>
    <row r="20" spans="1:6" ht="12.75">
      <c r="A20" s="25" t="s">
        <v>307</v>
      </c>
      <c r="B20" s="5" t="s">
        <v>308</v>
      </c>
      <c r="C20" s="5">
        <f>SUM(C21:C29)</f>
        <v>1003600</v>
      </c>
      <c r="D20" s="5">
        <f>SUM(D21:D29)</f>
        <v>5170412</v>
      </c>
      <c r="E20" s="5">
        <f>SUM(E21:E29)</f>
        <v>4674</v>
      </c>
      <c r="F20" s="8">
        <f>D20/C20*100-100</f>
        <v>415.1865284974093</v>
      </c>
    </row>
    <row r="21" spans="1:6" ht="12.75">
      <c r="A21" s="25"/>
      <c r="B21" s="8" t="s">
        <v>564</v>
      </c>
      <c r="C21" s="6">
        <v>34005</v>
      </c>
      <c r="D21" s="6">
        <v>1921</v>
      </c>
      <c r="E21" s="6">
        <v>1921</v>
      </c>
      <c r="F21" s="8">
        <f>D21/C21*100-100</f>
        <v>-94.35083076018233</v>
      </c>
    </row>
    <row r="22" spans="1:6" ht="12.75">
      <c r="A22" s="25"/>
      <c r="B22" s="8" t="s">
        <v>45</v>
      </c>
      <c r="C22" s="6"/>
      <c r="D22" s="6">
        <v>20000</v>
      </c>
      <c r="E22" s="6"/>
      <c r="F22" s="8"/>
    </row>
    <row r="23" spans="1:6" ht="12.75">
      <c r="A23" s="25"/>
      <c r="B23" s="8" t="s">
        <v>42</v>
      </c>
      <c r="C23" s="6"/>
      <c r="D23" s="6">
        <v>35000</v>
      </c>
      <c r="E23" s="6"/>
      <c r="F23" s="8"/>
    </row>
    <row r="24" spans="1:6" ht="12.75">
      <c r="A24" s="25"/>
      <c r="B24" s="8" t="s">
        <v>179</v>
      </c>
      <c r="C24" s="6">
        <v>45456</v>
      </c>
      <c r="D24" s="6">
        <v>617126</v>
      </c>
      <c r="E24" s="6">
        <v>641</v>
      </c>
      <c r="F24" s="8"/>
    </row>
    <row r="25" spans="1:6" ht="12.75">
      <c r="A25" s="25"/>
      <c r="B25" s="8" t="s">
        <v>180</v>
      </c>
      <c r="C25" s="6"/>
      <c r="D25" s="6">
        <v>1245832</v>
      </c>
      <c r="E25" s="6"/>
      <c r="F25" s="8"/>
    </row>
    <row r="26" spans="1:6" ht="12.75">
      <c r="A26" s="25"/>
      <c r="B26" s="8" t="s">
        <v>181</v>
      </c>
      <c r="C26" s="6">
        <v>732</v>
      </c>
      <c r="D26" s="6">
        <v>1012169</v>
      </c>
      <c r="E26" s="6">
        <v>640</v>
      </c>
      <c r="F26" s="8"/>
    </row>
    <row r="27" spans="1:6" ht="12.75">
      <c r="A27" s="25"/>
      <c r="B27" s="8" t="s">
        <v>178</v>
      </c>
      <c r="C27" s="6">
        <v>869</v>
      </c>
      <c r="D27" s="6">
        <v>1586999</v>
      </c>
      <c r="E27" s="6">
        <v>640</v>
      </c>
      <c r="F27" s="8"/>
    </row>
    <row r="28" spans="1:6" ht="12.75">
      <c r="A28" s="25"/>
      <c r="B28" s="8" t="s">
        <v>182</v>
      </c>
      <c r="C28" s="6"/>
      <c r="D28" s="6">
        <v>650533</v>
      </c>
      <c r="E28" s="6"/>
      <c r="F28" s="8"/>
    </row>
    <row r="29" spans="1:6" ht="12.75">
      <c r="A29" s="25"/>
      <c r="B29" s="8" t="s">
        <v>183</v>
      </c>
      <c r="C29" s="6">
        <v>922538</v>
      </c>
      <c r="D29" s="6">
        <v>832</v>
      </c>
      <c r="E29" s="6">
        <v>832</v>
      </c>
      <c r="F29" s="8"/>
    </row>
    <row r="30" spans="1:6" ht="12.75">
      <c r="A30" s="24" t="s">
        <v>303</v>
      </c>
      <c r="B30" s="7" t="s">
        <v>252</v>
      </c>
      <c r="C30" s="7">
        <f>SUM(C31+C35)</f>
        <v>3647</v>
      </c>
      <c r="D30" s="7">
        <f>SUM(D31+D35)</f>
        <v>550</v>
      </c>
      <c r="E30" s="7"/>
      <c r="F30" s="8">
        <f aca="true" t="shared" si="1" ref="F30:F89">D30/C30*100-100</f>
        <v>-84.91911159857418</v>
      </c>
    </row>
    <row r="31" spans="1:6" ht="12.75">
      <c r="A31" s="24"/>
      <c r="B31" s="8" t="s">
        <v>102</v>
      </c>
      <c r="C31" s="8">
        <f>SUM(C32:C34)</f>
        <v>3647</v>
      </c>
      <c r="D31" s="8">
        <f>SUM(D32:D34)</f>
        <v>0</v>
      </c>
      <c r="E31" s="8"/>
      <c r="F31" s="8">
        <f t="shared" si="1"/>
        <v>-100</v>
      </c>
    </row>
    <row r="32" spans="1:6" ht="12.75">
      <c r="A32" s="24"/>
      <c r="B32" s="8" t="s">
        <v>640</v>
      </c>
      <c r="C32" s="8">
        <v>3103</v>
      </c>
      <c r="D32" s="8"/>
      <c r="E32" s="8"/>
      <c r="F32" s="8">
        <f t="shared" si="1"/>
        <v>-100</v>
      </c>
    </row>
    <row r="33" spans="1:6" ht="12.75">
      <c r="A33" s="24"/>
      <c r="B33" s="8" t="s">
        <v>253</v>
      </c>
      <c r="C33" s="8">
        <v>476</v>
      </c>
      <c r="D33" s="8"/>
      <c r="E33" s="8"/>
      <c r="F33" s="8">
        <f t="shared" si="1"/>
        <v>-100</v>
      </c>
    </row>
    <row r="34" spans="1:6" ht="12.75">
      <c r="A34" s="24"/>
      <c r="B34" s="8" t="s">
        <v>254</v>
      </c>
      <c r="C34" s="8">
        <v>68</v>
      </c>
      <c r="D34" s="8"/>
      <c r="E34" s="8"/>
      <c r="F34" s="8">
        <f t="shared" si="1"/>
        <v>-100</v>
      </c>
    </row>
    <row r="35" spans="1:6" ht="12.75">
      <c r="A35" s="24"/>
      <c r="B35" s="8" t="s">
        <v>103</v>
      </c>
      <c r="C35" s="8">
        <f>SUM(C36:C36)</f>
        <v>0</v>
      </c>
      <c r="D35" s="8">
        <f>SUM(D36:D36)</f>
        <v>550</v>
      </c>
      <c r="E35" s="8"/>
      <c r="F35" s="8" t="s">
        <v>248</v>
      </c>
    </row>
    <row r="36" spans="1:6" ht="12.75">
      <c r="A36" s="24"/>
      <c r="B36" s="8" t="s">
        <v>184</v>
      </c>
      <c r="C36" s="8">
        <v>0</v>
      </c>
      <c r="D36" s="8">
        <v>550</v>
      </c>
      <c r="E36" s="8"/>
      <c r="F36" s="8" t="s">
        <v>248</v>
      </c>
    </row>
    <row r="37" spans="1:6" ht="12.75">
      <c r="A37" s="24" t="s">
        <v>48</v>
      </c>
      <c r="B37" s="5" t="s">
        <v>49</v>
      </c>
      <c r="C37" s="5">
        <f>C38</f>
        <v>8127</v>
      </c>
      <c r="D37" s="5">
        <f>D38</f>
        <v>10800</v>
      </c>
      <c r="E37" s="5"/>
      <c r="F37" s="8">
        <f t="shared" si="1"/>
        <v>32.89036544850498</v>
      </c>
    </row>
    <row r="38" spans="1:6" ht="12.75">
      <c r="A38" s="24"/>
      <c r="B38" s="6" t="s">
        <v>50</v>
      </c>
      <c r="C38" s="6">
        <v>8127</v>
      </c>
      <c r="D38" s="6">
        <v>10800</v>
      </c>
      <c r="E38" s="6"/>
      <c r="F38" s="8">
        <f t="shared" si="1"/>
        <v>32.89036544850498</v>
      </c>
    </row>
    <row r="39" spans="1:6" ht="12.75">
      <c r="A39" s="25" t="s">
        <v>309</v>
      </c>
      <c r="B39" s="7" t="s">
        <v>255</v>
      </c>
      <c r="C39" s="5">
        <f>SUM(C40:C42)</f>
        <v>1427</v>
      </c>
      <c r="D39" s="5">
        <f>SUM(D40:D42)</f>
        <v>18000</v>
      </c>
      <c r="E39" s="5"/>
      <c r="F39" s="8" t="s">
        <v>248</v>
      </c>
    </row>
    <row r="40" spans="1:6" ht="12.75">
      <c r="A40" s="25"/>
      <c r="B40" s="8" t="s">
        <v>138</v>
      </c>
      <c r="C40" s="8">
        <v>1200</v>
      </c>
      <c r="D40" s="8"/>
      <c r="E40" s="8"/>
      <c r="F40" s="8" t="s">
        <v>248</v>
      </c>
    </row>
    <row r="41" spans="1:6" ht="12.75">
      <c r="A41" s="25"/>
      <c r="B41" s="8" t="s">
        <v>803</v>
      </c>
      <c r="C41" s="8">
        <v>0</v>
      </c>
      <c r="D41" s="8">
        <v>8000</v>
      </c>
      <c r="E41" s="8"/>
      <c r="F41" s="8" t="s">
        <v>248</v>
      </c>
    </row>
    <row r="42" spans="1:6" ht="13.5" thickBot="1">
      <c r="A42" s="25"/>
      <c r="B42" s="8" t="s">
        <v>804</v>
      </c>
      <c r="C42" s="6">
        <v>227</v>
      </c>
      <c r="D42" s="6">
        <v>10000</v>
      </c>
      <c r="E42" s="6"/>
      <c r="F42" s="28" t="s">
        <v>248</v>
      </c>
    </row>
    <row r="43" spans="1:6" ht="14.25" thickBot="1" thickTop="1">
      <c r="A43" s="31" t="s">
        <v>31</v>
      </c>
      <c r="B43" s="150" t="s">
        <v>38</v>
      </c>
      <c r="C43" s="34">
        <f>C44</f>
        <v>398076</v>
      </c>
      <c r="D43" s="34">
        <v>0</v>
      </c>
      <c r="E43" s="34">
        <f>E44</f>
        <v>0</v>
      </c>
      <c r="F43" s="391" t="s">
        <v>248</v>
      </c>
    </row>
    <row r="44" spans="1:6" ht="13.5" thickTop="1">
      <c r="A44" s="25" t="s">
        <v>32</v>
      </c>
      <c r="B44" s="7" t="s">
        <v>33</v>
      </c>
      <c r="C44" s="5">
        <f>SUM(C45)</f>
        <v>398076</v>
      </c>
      <c r="D44" s="5" t="s">
        <v>248</v>
      </c>
      <c r="E44" s="5"/>
      <c r="F44" s="9" t="s">
        <v>248</v>
      </c>
    </row>
    <row r="45" spans="1:6" ht="13.5" thickBot="1">
      <c r="A45" s="25"/>
      <c r="B45" s="8" t="s">
        <v>57</v>
      </c>
      <c r="C45" s="8">
        <v>398076</v>
      </c>
      <c r="D45" s="8">
        <v>0</v>
      </c>
      <c r="E45" s="8"/>
      <c r="F45" s="8">
        <f t="shared" si="1"/>
        <v>-100</v>
      </c>
    </row>
    <row r="46" spans="1:6" ht="14.25" thickBot="1" thickTop="1">
      <c r="A46" s="31" t="s">
        <v>314</v>
      </c>
      <c r="B46" s="34" t="s">
        <v>313</v>
      </c>
      <c r="C46" s="34">
        <f>SUM(C47+C53)</f>
        <v>959874</v>
      </c>
      <c r="D46" s="34">
        <f>SUM(D47+D53)</f>
        <v>638164</v>
      </c>
      <c r="E46" s="34">
        <f>SUM(E47+E53)</f>
        <v>822</v>
      </c>
      <c r="F46" s="391">
        <f t="shared" si="1"/>
        <v>-33.51585728960259</v>
      </c>
    </row>
    <row r="47" spans="1:6" ht="13.5" thickTop="1">
      <c r="A47" s="22" t="s">
        <v>315</v>
      </c>
      <c r="B47" s="12" t="s">
        <v>316</v>
      </c>
      <c r="C47" s="30">
        <f>SUM(C48:C49)</f>
        <v>61936</v>
      </c>
      <c r="D47" s="30">
        <f>SUM(D48:D49)</f>
        <v>92500</v>
      </c>
      <c r="E47" s="30">
        <f>SUM(E48:E49)</f>
        <v>0</v>
      </c>
      <c r="F47" s="9">
        <f t="shared" si="1"/>
        <v>49.34771376905192</v>
      </c>
    </row>
    <row r="48" spans="1:6" ht="12.75">
      <c r="A48" s="22"/>
      <c r="B48" s="9" t="s">
        <v>810</v>
      </c>
      <c r="C48" s="9">
        <v>0</v>
      </c>
      <c r="D48" s="9">
        <v>55000</v>
      </c>
      <c r="E48" s="9"/>
      <c r="F48" s="8" t="s">
        <v>248</v>
      </c>
    </row>
    <row r="49" spans="1:6" ht="12.75">
      <c r="A49" s="22"/>
      <c r="B49" s="9" t="s">
        <v>381</v>
      </c>
      <c r="C49" s="9">
        <f>SUM(C50:C52)</f>
        <v>61936</v>
      </c>
      <c r="D49" s="9">
        <f>SUM(D50:D52)</f>
        <v>37500</v>
      </c>
      <c r="E49" s="9">
        <f>SUM(E50:E52)</f>
        <v>0</v>
      </c>
      <c r="F49" s="8">
        <f t="shared" si="1"/>
        <v>-39.453629553087055</v>
      </c>
    </row>
    <row r="50" spans="1:6" ht="12.75">
      <c r="A50" s="25"/>
      <c r="B50" s="8" t="s">
        <v>149</v>
      </c>
      <c r="C50" s="6">
        <v>26936</v>
      </c>
      <c r="D50" s="6">
        <v>0</v>
      </c>
      <c r="E50" s="6"/>
      <c r="F50" s="8">
        <f t="shared" si="1"/>
        <v>-100</v>
      </c>
    </row>
    <row r="51" spans="1:6" ht="12.75">
      <c r="A51" s="25"/>
      <c r="B51" s="8" t="s">
        <v>808</v>
      </c>
      <c r="C51" s="6">
        <v>0</v>
      </c>
      <c r="D51" s="6">
        <v>37500</v>
      </c>
      <c r="E51" s="6"/>
      <c r="F51" s="8" t="s">
        <v>248</v>
      </c>
    </row>
    <row r="52" spans="1:6" ht="12.75">
      <c r="A52" s="25"/>
      <c r="B52" s="8" t="s">
        <v>383</v>
      </c>
      <c r="C52" s="6">
        <v>35000</v>
      </c>
      <c r="D52" s="6">
        <v>0</v>
      </c>
      <c r="E52" s="6"/>
      <c r="F52" s="8">
        <f t="shared" si="1"/>
        <v>-100</v>
      </c>
    </row>
    <row r="53" spans="1:6" ht="12.75">
      <c r="A53" s="25" t="s">
        <v>317</v>
      </c>
      <c r="B53" s="7" t="s">
        <v>318</v>
      </c>
      <c r="C53" s="5">
        <f>SUM(C54+C58)</f>
        <v>897938</v>
      </c>
      <c r="D53" s="5">
        <f>SUM(D54+D58)</f>
        <v>545664</v>
      </c>
      <c r="E53" s="5">
        <f>SUM(E54+E58)</f>
        <v>822</v>
      </c>
      <c r="F53" s="8">
        <f t="shared" si="1"/>
        <v>-39.23143914167794</v>
      </c>
    </row>
    <row r="54" spans="1:6" ht="12.75">
      <c r="A54" s="25"/>
      <c r="B54" s="8" t="s">
        <v>103</v>
      </c>
      <c r="C54" s="8">
        <v>313763</v>
      </c>
      <c r="D54" s="8">
        <v>226800</v>
      </c>
      <c r="E54" s="8">
        <v>822</v>
      </c>
      <c r="F54" s="8">
        <f t="shared" si="1"/>
        <v>-27.71614243871967</v>
      </c>
    </row>
    <row r="55" spans="1:6" ht="12.75">
      <c r="A55" s="25"/>
      <c r="B55" s="28" t="s">
        <v>729</v>
      </c>
      <c r="C55" s="8" t="s">
        <v>248</v>
      </c>
      <c r="D55" s="8">
        <v>0</v>
      </c>
      <c r="E55" s="8" t="s">
        <v>248</v>
      </c>
      <c r="F55" s="8" t="s">
        <v>248</v>
      </c>
    </row>
    <row r="56" spans="1:6" ht="12.75">
      <c r="A56" s="25"/>
      <c r="B56" s="45" t="s">
        <v>730</v>
      </c>
      <c r="C56" s="6" t="s">
        <v>248</v>
      </c>
      <c r="D56" s="6"/>
      <c r="E56" s="6"/>
      <c r="F56" s="8" t="s">
        <v>248</v>
      </c>
    </row>
    <row r="57" spans="1:6" ht="12.75">
      <c r="A57" s="25"/>
      <c r="B57" s="9" t="s">
        <v>731</v>
      </c>
      <c r="C57" s="6" t="s">
        <v>248</v>
      </c>
      <c r="D57" s="6"/>
      <c r="E57" s="6"/>
      <c r="F57" s="8" t="s">
        <v>248</v>
      </c>
    </row>
    <row r="58" spans="1:6" ht="12.75">
      <c r="A58" s="25"/>
      <c r="B58" s="8" t="s">
        <v>381</v>
      </c>
      <c r="C58" s="6">
        <f>SUM(C59:C64)</f>
        <v>584175</v>
      </c>
      <c r="D58" s="6">
        <f>SUM(D59:D64)</f>
        <v>318864</v>
      </c>
      <c r="E58" s="6">
        <f>SUM(E59:E64)</f>
        <v>0</v>
      </c>
      <c r="F58" s="8">
        <f t="shared" si="1"/>
        <v>-45.41635640005135</v>
      </c>
    </row>
    <row r="59" spans="1:6" ht="12.75">
      <c r="A59" s="25"/>
      <c r="B59" s="8" t="s">
        <v>782</v>
      </c>
      <c r="C59" s="6"/>
      <c r="D59" s="6">
        <v>9000</v>
      </c>
      <c r="E59" s="6"/>
      <c r="F59" s="8"/>
    </row>
    <row r="60" spans="1:6" ht="12.75">
      <c r="A60" s="25"/>
      <c r="B60" s="8" t="s">
        <v>746</v>
      </c>
      <c r="C60" s="6"/>
      <c r="D60" s="6">
        <v>234864</v>
      </c>
      <c r="E60" s="6"/>
      <c r="F60" s="8"/>
    </row>
    <row r="61" spans="1:6" ht="12.75">
      <c r="A61" s="25"/>
      <c r="B61" s="8" t="s">
        <v>783</v>
      </c>
      <c r="C61" s="6">
        <v>173850</v>
      </c>
      <c r="D61" s="6">
        <v>70000</v>
      </c>
      <c r="E61" s="6"/>
      <c r="F61" s="8">
        <f t="shared" si="1"/>
        <v>-59.73540408398044</v>
      </c>
    </row>
    <row r="62" spans="1:6" ht="12.75">
      <c r="A62" s="25"/>
      <c r="B62" s="8" t="s">
        <v>747</v>
      </c>
      <c r="C62" s="6"/>
      <c r="D62" s="6">
        <v>5000</v>
      </c>
      <c r="E62" s="6"/>
      <c r="F62" s="28"/>
    </row>
    <row r="63" spans="1:6" ht="12.75">
      <c r="A63" s="25"/>
      <c r="B63" s="8" t="s">
        <v>101</v>
      </c>
      <c r="C63" s="6">
        <v>76396</v>
      </c>
      <c r="D63" s="6">
        <v>0</v>
      </c>
      <c r="E63" s="6"/>
      <c r="F63" s="28"/>
    </row>
    <row r="64" spans="1:6" ht="13.5" thickBot="1">
      <c r="A64" s="25"/>
      <c r="B64" s="8" t="s">
        <v>185</v>
      </c>
      <c r="C64" s="6">
        <v>333929</v>
      </c>
      <c r="D64" s="6"/>
      <c r="E64" s="6"/>
      <c r="F64" s="28">
        <f t="shared" si="1"/>
        <v>-100</v>
      </c>
    </row>
    <row r="65" spans="1:6" ht="14.25" thickBot="1" thickTop="1">
      <c r="A65" s="31" t="s">
        <v>639</v>
      </c>
      <c r="B65" s="33" t="s">
        <v>642</v>
      </c>
      <c r="C65" s="34">
        <f>SUM(C66+C69)</f>
        <v>16009</v>
      </c>
      <c r="D65" s="34">
        <f>SUM(D66+D69)</f>
        <v>38000</v>
      </c>
      <c r="E65" s="34">
        <f>SUM(E66+E69)</f>
        <v>0</v>
      </c>
      <c r="F65" s="391">
        <f t="shared" si="1"/>
        <v>137.36648135423826</v>
      </c>
    </row>
    <row r="66" spans="1:6" ht="14.25" customHeight="1" thickTop="1">
      <c r="A66" s="38" t="s">
        <v>648</v>
      </c>
      <c r="B66" s="37" t="s">
        <v>649</v>
      </c>
      <c r="C66" s="47">
        <f>C67</f>
        <v>6100</v>
      </c>
      <c r="D66" s="47">
        <f>D67</f>
        <v>26000</v>
      </c>
      <c r="E66" s="47"/>
      <c r="F66" s="9">
        <f t="shared" si="1"/>
        <v>326.2295081967213</v>
      </c>
    </row>
    <row r="67" spans="1:6" ht="12.75">
      <c r="A67" s="25"/>
      <c r="B67" s="28" t="s">
        <v>442</v>
      </c>
      <c r="C67" s="6">
        <v>6100</v>
      </c>
      <c r="D67" s="6">
        <v>26000</v>
      </c>
      <c r="E67" s="6"/>
      <c r="F67" s="8">
        <f t="shared" si="1"/>
        <v>326.2295081967213</v>
      </c>
    </row>
    <row r="68" spans="1:6" ht="12.75">
      <c r="A68" s="25"/>
      <c r="B68" s="9" t="s">
        <v>673</v>
      </c>
      <c r="C68" s="6"/>
      <c r="D68" s="6"/>
      <c r="E68" s="6"/>
      <c r="F68" s="8" t="s">
        <v>248</v>
      </c>
    </row>
    <row r="69" spans="1:6" ht="12.75">
      <c r="A69" s="26" t="s">
        <v>643</v>
      </c>
      <c r="B69" s="147" t="s">
        <v>255</v>
      </c>
      <c r="C69" s="147">
        <f>SUM(C70)</f>
        <v>9909</v>
      </c>
      <c r="D69" s="147">
        <f>SUM(D70)</f>
        <v>12000</v>
      </c>
      <c r="E69" s="147"/>
      <c r="F69" s="8">
        <f t="shared" si="1"/>
        <v>21.10202845897669</v>
      </c>
    </row>
    <row r="70" spans="1:6" ht="12.75">
      <c r="A70" s="22"/>
      <c r="B70" s="45" t="s">
        <v>103</v>
      </c>
      <c r="C70" s="45">
        <f>SUM(C71:C72)</f>
        <v>9909</v>
      </c>
      <c r="D70" s="45">
        <f>SUM(D71:D72)</f>
        <v>12000</v>
      </c>
      <c r="E70" s="45"/>
      <c r="F70" s="8">
        <f t="shared" si="1"/>
        <v>21.10202845897669</v>
      </c>
    </row>
    <row r="71" spans="1:6" ht="12.75">
      <c r="A71" s="284"/>
      <c r="B71" s="285" t="s">
        <v>312</v>
      </c>
      <c r="C71" s="286">
        <v>2785</v>
      </c>
      <c r="D71" s="286">
        <v>5000</v>
      </c>
      <c r="E71" s="286"/>
      <c r="F71" s="8">
        <f t="shared" si="1"/>
        <v>79.53321364452424</v>
      </c>
    </row>
    <row r="72" spans="1:6" ht="13.5" thickBot="1">
      <c r="A72" s="284"/>
      <c r="B72" s="285" t="s">
        <v>732</v>
      </c>
      <c r="C72" s="286">
        <v>7124</v>
      </c>
      <c r="D72" s="286">
        <v>7000</v>
      </c>
      <c r="E72" s="286"/>
      <c r="F72" s="8">
        <f t="shared" si="1"/>
        <v>-1.740595171252096</v>
      </c>
    </row>
    <row r="73" spans="1:6" ht="14.25" thickBot="1" thickTop="1">
      <c r="A73" s="31" t="s">
        <v>319</v>
      </c>
      <c r="B73" s="33" t="s">
        <v>328</v>
      </c>
      <c r="C73" s="34">
        <f>SUM(C74+C78+C83+C86)</f>
        <v>178158</v>
      </c>
      <c r="D73" s="34">
        <f>SUM(D74+D78+D83+D86)</f>
        <v>441105</v>
      </c>
      <c r="E73" s="34">
        <f>SUM(E74+E78+E83+E86)</f>
        <v>2182</v>
      </c>
      <c r="F73" s="391">
        <f t="shared" si="1"/>
        <v>147.5920250564106</v>
      </c>
    </row>
    <row r="74" spans="1:6" ht="13.5" thickTop="1">
      <c r="A74" s="22" t="s">
        <v>320</v>
      </c>
      <c r="B74" s="12" t="s">
        <v>256</v>
      </c>
      <c r="C74" s="30">
        <f>SUM(C75)</f>
        <v>120000</v>
      </c>
      <c r="D74" s="30">
        <f>SUM(D75)</f>
        <v>30000</v>
      </c>
      <c r="E74" s="30"/>
      <c r="F74" s="9">
        <f t="shared" si="1"/>
        <v>-75</v>
      </c>
    </row>
    <row r="75" spans="1:6" ht="12.75">
      <c r="A75" s="22"/>
      <c r="B75" s="9" t="s">
        <v>209</v>
      </c>
      <c r="C75" s="9">
        <f>SUM(C76:C77)</f>
        <v>120000</v>
      </c>
      <c r="D75" s="9">
        <f>SUM(D76:D77)</f>
        <v>30000</v>
      </c>
      <c r="E75" s="9"/>
      <c r="F75" s="8">
        <f t="shared" si="1"/>
        <v>-75</v>
      </c>
    </row>
    <row r="76" spans="1:6" ht="12.75">
      <c r="A76" s="153"/>
      <c r="B76" s="9" t="s">
        <v>734</v>
      </c>
      <c r="C76" s="9">
        <v>120000</v>
      </c>
      <c r="D76" s="9">
        <v>0</v>
      </c>
      <c r="E76" s="9"/>
      <c r="F76" s="8">
        <f t="shared" si="1"/>
        <v>-100</v>
      </c>
    </row>
    <row r="77" spans="1:6" ht="12.75">
      <c r="A77" s="22"/>
      <c r="B77" s="9" t="s">
        <v>784</v>
      </c>
      <c r="C77" s="9">
        <v>0</v>
      </c>
      <c r="D77" s="9">
        <v>30000</v>
      </c>
      <c r="E77" s="9"/>
      <c r="F77" s="8" t="s">
        <v>248</v>
      </c>
    </row>
    <row r="78" spans="1:6" ht="12.75">
      <c r="A78" s="25" t="s">
        <v>321</v>
      </c>
      <c r="B78" s="7" t="s">
        <v>270</v>
      </c>
      <c r="C78" s="5">
        <f>SUM(C79)</f>
        <v>30099</v>
      </c>
      <c r="D78" s="5">
        <f>SUM(D79+D82)</f>
        <v>58740</v>
      </c>
      <c r="E78" s="5">
        <f>SUM(E79+E82)</f>
        <v>2160</v>
      </c>
      <c r="F78" s="8">
        <f t="shared" si="1"/>
        <v>95.15598524867937</v>
      </c>
    </row>
    <row r="79" spans="1:6" ht="12.75">
      <c r="A79" s="25"/>
      <c r="B79" s="8" t="s">
        <v>103</v>
      </c>
      <c r="C79" s="8">
        <f>SUM(C80:C81)</f>
        <v>30099</v>
      </c>
      <c r="D79" s="8">
        <f>SUM(D80:D81)</f>
        <v>44340</v>
      </c>
      <c r="E79" s="8">
        <f>SUM(E80:E81)</f>
        <v>2160</v>
      </c>
      <c r="F79" s="8">
        <f t="shared" si="1"/>
        <v>47.313864247981655</v>
      </c>
    </row>
    <row r="80" spans="1:6" ht="12.75">
      <c r="A80" s="25"/>
      <c r="B80" s="8" t="s">
        <v>211</v>
      </c>
      <c r="C80" s="6">
        <v>27078</v>
      </c>
      <c r="D80" s="6">
        <v>41250</v>
      </c>
      <c r="E80" s="6">
        <v>2160</v>
      </c>
      <c r="F80" s="8">
        <f t="shared" si="1"/>
        <v>52.33769111455794</v>
      </c>
    </row>
    <row r="81" spans="1:6" ht="12.75">
      <c r="A81" s="25"/>
      <c r="B81" s="8" t="s">
        <v>489</v>
      </c>
      <c r="C81" s="6">
        <v>3021</v>
      </c>
      <c r="D81" s="6">
        <v>3090</v>
      </c>
      <c r="E81" s="6"/>
      <c r="F81" s="8">
        <f t="shared" si="1"/>
        <v>2.284011916583921</v>
      </c>
    </row>
    <row r="82" spans="1:6" ht="12.75">
      <c r="A82" s="25"/>
      <c r="B82" s="8" t="s">
        <v>815</v>
      </c>
      <c r="C82" s="6"/>
      <c r="D82" s="6">
        <v>14400</v>
      </c>
      <c r="E82" s="6"/>
      <c r="F82" s="8"/>
    </row>
    <row r="83" spans="1:6" ht="12.75">
      <c r="A83" s="25" t="s">
        <v>51</v>
      </c>
      <c r="B83" s="5" t="s">
        <v>52</v>
      </c>
      <c r="C83" s="5">
        <f>SUM(C84)</f>
        <v>27000</v>
      </c>
      <c r="D83" s="5">
        <f>SUM(D84)</f>
        <v>351765</v>
      </c>
      <c r="E83" s="5"/>
      <c r="F83" s="8">
        <f t="shared" si="1"/>
        <v>1202.8333333333335</v>
      </c>
    </row>
    <row r="84" spans="1:6" ht="12.75">
      <c r="A84" s="25"/>
      <c r="B84" s="8" t="s">
        <v>381</v>
      </c>
      <c r="C84" s="8">
        <f>C85</f>
        <v>27000</v>
      </c>
      <c r="D84" s="8">
        <f>D85</f>
        <v>351765</v>
      </c>
      <c r="E84" s="8"/>
      <c r="F84" s="8">
        <f t="shared" si="1"/>
        <v>1202.8333333333335</v>
      </c>
    </row>
    <row r="85" spans="1:6" ht="12.75">
      <c r="A85" s="25"/>
      <c r="B85" s="8" t="s">
        <v>37</v>
      </c>
      <c r="C85" s="6">
        <v>27000</v>
      </c>
      <c r="D85" s="6">
        <v>351765</v>
      </c>
      <c r="E85" s="6"/>
      <c r="F85" s="8">
        <f t="shared" si="1"/>
        <v>1202.8333333333335</v>
      </c>
    </row>
    <row r="86" spans="1:6" ht="12.75">
      <c r="A86" s="25" t="s">
        <v>322</v>
      </c>
      <c r="B86" s="7" t="s">
        <v>255</v>
      </c>
      <c r="C86" s="5">
        <f>C87</f>
        <v>1059</v>
      </c>
      <c r="D86" s="5">
        <f>D87</f>
        <v>600</v>
      </c>
      <c r="E86" s="5">
        <f>E87</f>
        <v>22</v>
      </c>
      <c r="F86" s="8">
        <f t="shared" si="1"/>
        <v>-43.342776203966004</v>
      </c>
    </row>
    <row r="87" spans="1:6" ht="12.75">
      <c r="A87" s="25"/>
      <c r="B87" s="8" t="s">
        <v>103</v>
      </c>
      <c r="C87" s="8">
        <f>SUM(C88:C88)</f>
        <v>1059</v>
      </c>
      <c r="D87" s="8">
        <f>SUM(D88:D88)</f>
        <v>600</v>
      </c>
      <c r="E87" s="8">
        <f>SUM(E88:E88)</f>
        <v>22</v>
      </c>
      <c r="F87" s="8">
        <f t="shared" si="1"/>
        <v>-43.342776203966004</v>
      </c>
    </row>
    <row r="88" spans="1:6" ht="13.5" thickBot="1">
      <c r="A88" s="25"/>
      <c r="B88" s="8" t="s">
        <v>186</v>
      </c>
      <c r="C88" s="6">
        <v>1059</v>
      </c>
      <c r="D88" s="6">
        <v>600</v>
      </c>
      <c r="E88" s="6">
        <v>22</v>
      </c>
      <c r="F88" s="8">
        <f t="shared" si="1"/>
        <v>-43.342776203966004</v>
      </c>
    </row>
    <row r="89" spans="1:6" ht="14.25" thickBot="1" thickTop="1">
      <c r="A89" s="31" t="s">
        <v>323</v>
      </c>
      <c r="B89" s="34" t="s">
        <v>324</v>
      </c>
      <c r="C89" s="34">
        <f>SUM(C90+C93+C96)</f>
        <v>451616</v>
      </c>
      <c r="D89" s="34">
        <f>SUM(D90+D93+D96)</f>
        <v>327888</v>
      </c>
      <c r="E89" s="34">
        <f>SUM(E90+E93+E96)</f>
        <v>5456</v>
      </c>
      <c r="F89" s="391">
        <f t="shared" si="1"/>
        <v>-27.396726422447387</v>
      </c>
    </row>
    <row r="90" spans="1:6" ht="13.5" thickTop="1">
      <c r="A90" s="22" t="s">
        <v>325</v>
      </c>
      <c r="B90" s="30" t="s">
        <v>326</v>
      </c>
      <c r="C90" s="30">
        <f aca="true" t="shared" si="2" ref="C90:E91">C91</f>
        <v>26670</v>
      </c>
      <c r="D90" s="30">
        <f t="shared" si="2"/>
        <v>150000</v>
      </c>
      <c r="E90" s="30">
        <f t="shared" si="2"/>
        <v>1632</v>
      </c>
      <c r="F90" s="9">
        <f aca="true" t="shared" si="3" ref="F90:F156">D90/C90*100-100</f>
        <v>462.429696287964</v>
      </c>
    </row>
    <row r="91" spans="1:6" ht="12.75">
      <c r="A91" s="22"/>
      <c r="B91" s="9" t="s">
        <v>103</v>
      </c>
      <c r="C91" s="9">
        <f t="shared" si="2"/>
        <v>26670</v>
      </c>
      <c r="D91" s="9">
        <f t="shared" si="2"/>
        <v>150000</v>
      </c>
      <c r="E91" s="9">
        <f t="shared" si="2"/>
        <v>1632</v>
      </c>
      <c r="F91" s="8">
        <f t="shared" si="3"/>
        <v>462.429696287964</v>
      </c>
    </row>
    <row r="92" spans="1:6" ht="12.75">
      <c r="A92" s="35"/>
      <c r="B92" s="9" t="s">
        <v>327</v>
      </c>
      <c r="C92" s="10">
        <v>26670</v>
      </c>
      <c r="D92" s="10">
        <v>150000</v>
      </c>
      <c r="E92" s="10">
        <v>1632</v>
      </c>
      <c r="F92" s="8">
        <f t="shared" si="3"/>
        <v>462.429696287964</v>
      </c>
    </row>
    <row r="93" spans="1:6" ht="12.75">
      <c r="A93" s="35" t="s">
        <v>645</v>
      </c>
      <c r="B93" s="30" t="s">
        <v>646</v>
      </c>
      <c r="C93" s="30">
        <f>SUM(C94)</f>
        <v>12242</v>
      </c>
      <c r="D93" s="30">
        <f>SUM(D94)</f>
        <v>20000</v>
      </c>
      <c r="E93" s="30">
        <f>SUM(E94)</f>
        <v>3824</v>
      </c>
      <c r="F93" s="8">
        <f t="shared" si="3"/>
        <v>63.37199803953601</v>
      </c>
    </row>
    <row r="94" spans="1:6" ht="12.75">
      <c r="A94" s="35"/>
      <c r="B94" s="9" t="s">
        <v>103</v>
      </c>
      <c r="C94" s="9">
        <f>C95</f>
        <v>12242</v>
      </c>
      <c r="D94" s="9">
        <f>D95</f>
        <v>20000</v>
      </c>
      <c r="E94" s="9">
        <f>E95</f>
        <v>3824</v>
      </c>
      <c r="F94" s="8">
        <f t="shared" si="3"/>
        <v>63.37199803953601</v>
      </c>
    </row>
    <row r="95" spans="1:6" ht="12.75">
      <c r="A95" s="35"/>
      <c r="B95" s="9" t="s">
        <v>210</v>
      </c>
      <c r="C95" s="9">
        <v>12242</v>
      </c>
      <c r="D95" s="9">
        <v>20000</v>
      </c>
      <c r="E95" s="9">
        <v>3824</v>
      </c>
      <c r="F95" s="8">
        <f t="shared" si="3"/>
        <v>63.37199803953601</v>
      </c>
    </row>
    <row r="96" spans="1:6" ht="12.75">
      <c r="A96" s="22" t="s">
        <v>53</v>
      </c>
      <c r="B96" s="36" t="s">
        <v>54</v>
      </c>
      <c r="C96" s="36">
        <f>SUM(C97+C100)</f>
        <v>412704</v>
      </c>
      <c r="D96" s="36">
        <f>SUM(D97+D100)</f>
        <v>157888</v>
      </c>
      <c r="E96" s="36">
        <f>SUM(E97+E100)</f>
        <v>0</v>
      </c>
      <c r="F96" s="8">
        <f t="shared" si="3"/>
        <v>-61.74304101729084</v>
      </c>
    </row>
    <row r="97" spans="1:6" ht="12.75">
      <c r="A97" s="35"/>
      <c r="B97" s="148" t="s">
        <v>103</v>
      </c>
      <c r="C97" s="148">
        <f>SUM(C98:C99)</f>
        <v>67959</v>
      </c>
      <c r="D97" s="148">
        <f>SUM(D98:D99)</f>
        <v>64560</v>
      </c>
      <c r="E97" s="148">
        <f>SUM(E98:E99)</f>
        <v>0</v>
      </c>
      <c r="F97" s="8">
        <f>D97/C97*100-100</f>
        <v>-5.0015450492208515</v>
      </c>
    </row>
    <row r="98" spans="1:6" s="258" customFormat="1" ht="12.75">
      <c r="A98" s="284"/>
      <c r="B98" s="285" t="s">
        <v>726</v>
      </c>
      <c r="C98" s="286">
        <v>693</v>
      </c>
      <c r="D98" s="286">
        <v>800</v>
      </c>
      <c r="E98" s="286"/>
      <c r="F98" s="8">
        <f t="shared" si="3"/>
        <v>15.440115440115434</v>
      </c>
    </row>
    <row r="99" spans="1:6" ht="12.75">
      <c r="A99" s="35"/>
      <c r="B99" s="148" t="s">
        <v>58</v>
      </c>
      <c r="C99" s="148">
        <v>67266</v>
      </c>
      <c r="D99" s="148">
        <v>63760</v>
      </c>
      <c r="E99" s="148">
        <v>0</v>
      </c>
      <c r="F99" s="8">
        <f t="shared" si="3"/>
        <v>-5.212142835905212</v>
      </c>
    </row>
    <row r="100" spans="1:6" ht="12.75">
      <c r="A100" s="22"/>
      <c r="B100" s="45" t="s">
        <v>381</v>
      </c>
      <c r="C100" s="45">
        <f>SUM(C101:C102)</f>
        <v>344745</v>
      </c>
      <c r="D100" s="45">
        <f>SUM(D101:D102)</f>
        <v>93328</v>
      </c>
      <c r="E100" s="45"/>
      <c r="F100" s="28">
        <f t="shared" si="3"/>
        <v>-72.92839635092605</v>
      </c>
    </row>
    <row r="101" spans="1:6" ht="12.75">
      <c r="A101" s="284"/>
      <c r="B101" s="285" t="s">
        <v>188</v>
      </c>
      <c r="C101" s="285">
        <v>3780</v>
      </c>
      <c r="D101" s="285">
        <v>93328</v>
      </c>
      <c r="E101" s="285"/>
      <c r="F101" s="362"/>
    </row>
    <row r="102" spans="1:6" ht="13.5" thickBot="1">
      <c r="A102" s="273"/>
      <c r="B102" s="275" t="s">
        <v>93</v>
      </c>
      <c r="C102" s="275">
        <v>340965</v>
      </c>
      <c r="D102" s="275">
        <v>0</v>
      </c>
      <c r="E102" s="275"/>
      <c r="F102" s="28">
        <f t="shared" si="3"/>
        <v>-100</v>
      </c>
    </row>
    <row r="103" spans="1:6" ht="14.25" thickBot="1" thickTop="1">
      <c r="A103" s="31" t="s">
        <v>329</v>
      </c>
      <c r="B103" s="33" t="s">
        <v>330</v>
      </c>
      <c r="C103" s="34">
        <f>SUM(C104+C117+C124+C157)</f>
        <v>2766840</v>
      </c>
      <c r="D103" s="34">
        <f>SUM(D104+D117+D124+D157)</f>
        <v>3157065</v>
      </c>
      <c r="E103" s="34">
        <f>SUM(E104+E117+E124+E157)</f>
        <v>126925</v>
      </c>
      <c r="F103" s="391">
        <f t="shared" si="3"/>
        <v>14.103634471093372</v>
      </c>
    </row>
    <row r="104" spans="1:6" ht="13.5" thickTop="1">
      <c r="A104" s="153" t="s">
        <v>331</v>
      </c>
      <c r="B104" s="155" t="s">
        <v>290</v>
      </c>
      <c r="C104" s="156">
        <f>SUM(C105+C111)</f>
        <v>248863</v>
      </c>
      <c r="D104" s="156">
        <f>SUM(D105+D111)</f>
        <v>251146</v>
      </c>
      <c r="E104" s="156">
        <f>SUM(E105+E111)</f>
        <v>7590</v>
      </c>
      <c r="F104" s="8">
        <f t="shared" si="3"/>
        <v>0.9173722088056593</v>
      </c>
    </row>
    <row r="105" spans="1:6" ht="12.75">
      <c r="A105" s="22" t="s">
        <v>296</v>
      </c>
      <c r="B105" s="9" t="s">
        <v>102</v>
      </c>
      <c r="C105" s="9">
        <f>SUM(C106:C110)</f>
        <v>210398</v>
      </c>
      <c r="D105" s="9">
        <f>SUM(D106:D110)</f>
        <v>203559</v>
      </c>
      <c r="E105" s="9">
        <f>SUM(E106:E110)</f>
        <v>5711</v>
      </c>
      <c r="F105" s="8">
        <f t="shared" si="3"/>
        <v>-3.2505061835188513</v>
      </c>
    </row>
    <row r="106" spans="1:6" ht="12.75">
      <c r="A106" s="25"/>
      <c r="B106" s="8" t="s">
        <v>918</v>
      </c>
      <c r="C106" s="6">
        <v>161459</v>
      </c>
      <c r="D106" s="6">
        <v>137856</v>
      </c>
      <c r="E106" s="6">
        <v>3516</v>
      </c>
      <c r="F106" s="8">
        <f t="shared" si="3"/>
        <v>-14.618571897509582</v>
      </c>
    </row>
    <row r="107" spans="1:6" ht="13.5" customHeight="1">
      <c r="A107" s="25"/>
      <c r="B107" s="8" t="s">
        <v>785</v>
      </c>
      <c r="C107" s="6">
        <v>6551</v>
      </c>
      <c r="D107" s="6">
        <v>23282</v>
      </c>
      <c r="E107" s="6"/>
      <c r="F107" s="8" t="s">
        <v>248</v>
      </c>
    </row>
    <row r="108" spans="1:6" ht="12.75">
      <c r="A108" s="25"/>
      <c r="B108" s="8" t="s">
        <v>258</v>
      </c>
      <c r="C108" s="6">
        <v>10946</v>
      </c>
      <c r="D108" s="6">
        <v>12775</v>
      </c>
      <c r="E108" s="6"/>
      <c r="F108" s="8">
        <f t="shared" si="3"/>
        <v>16.70930020098666</v>
      </c>
    </row>
    <row r="109" spans="1:6" ht="12.75">
      <c r="A109" s="25"/>
      <c r="B109" s="8" t="s">
        <v>253</v>
      </c>
      <c r="C109" s="6">
        <v>27538</v>
      </c>
      <c r="D109" s="6">
        <v>25955</v>
      </c>
      <c r="E109" s="6">
        <v>1922</v>
      </c>
      <c r="F109" s="8">
        <f t="shared" si="3"/>
        <v>-5.748420364587119</v>
      </c>
    </row>
    <row r="110" spans="1:6" ht="12.75">
      <c r="A110" s="25"/>
      <c r="B110" s="8" t="s">
        <v>254</v>
      </c>
      <c r="C110" s="6">
        <v>3904</v>
      </c>
      <c r="D110" s="6">
        <v>3691</v>
      </c>
      <c r="E110" s="6">
        <v>273</v>
      </c>
      <c r="F110" s="8">
        <f t="shared" si="3"/>
        <v>-5.455942622950815</v>
      </c>
    </row>
    <row r="111" spans="1:6" ht="12.75">
      <c r="A111" s="25" t="s">
        <v>298</v>
      </c>
      <c r="B111" s="8" t="s">
        <v>103</v>
      </c>
      <c r="C111" s="6">
        <f>SUM(C112:C116)</f>
        <v>38465</v>
      </c>
      <c r="D111" s="6">
        <f>SUM(D112:D116)</f>
        <v>47587</v>
      </c>
      <c r="E111" s="6">
        <f>SUM(E112:E116)</f>
        <v>1879</v>
      </c>
      <c r="F111" s="8">
        <f t="shared" si="3"/>
        <v>23.71506564409202</v>
      </c>
    </row>
    <row r="112" spans="1:6" ht="12.75">
      <c r="A112" s="25"/>
      <c r="B112" s="28" t="s">
        <v>350</v>
      </c>
      <c r="C112" s="6">
        <v>35083</v>
      </c>
      <c r="D112" s="6">
        <v>44137</v>
      </c>
      <c r="E112" s="6">
        <v>1879</v>
      </c>
      <c r="F112" s="8">
        <f t="shared" si="3"/>
        <v>25.807371091411795</v>
      </c>
    </row>
    <row r="113" spans="1:6" ht="12.75">
      <c r="A113" s="25"/>
      <c r="B113" s="45" t="s">
        <v>212</v>
      </c>
      <c r="C113" s="6" t="s">
        <v>248</v>
      </c>
      <c r="D113" s="6"/>
      <c r="E113" s="6"/>
      <c r="F113" s="8" t="s">
        <v>248</v>
      </c>
    </row>
    <row r="114" spans="1:6" ht="12.75">
      <c r="A114" s="25"/>
      <c r="B114" s="45" t="s">
        <v>213</v>
      </c>
      <c r="C114" s="6" t="s">
        <v>248</v>
      </c>
      <c r="D114" s="6"/>
      <c r="E114" s="6"/>
      <c r="F114" s="8" t="s">
        <v>248</v>
      </c>
    </row>
    <row r="115" spans="1:6" ht="12.75">
      <c r="A115" s="25"/>
      <c r="B115" s="9" t="s">
        <v>214</v>
      </c>
      <c r="C115" s="6" t="s">
        <v>248</v>
      </c>
      <c r="D115" s="6"/>
      <c r="E115" s="6"/>
      <c r="F115" s="8" t="s">
        <v>248</v>
      </c>
    </row>
    <row r="116" spans="1:6" ht="12.75">
      <c r="A116" s="25"/>
      <c r="B116" s="8" t="s">
        <v>788</v>
      </c>
      <c r="C116" s="6">
        <v>3382</v>
      </c>
      <c r="D116" s="6">
        <v>3450</v>
      </c>
      <c r="E116" s="6"/>
      <c r="F116" s="8">
        <f t="shared" si="3"/>
        <v>2.0106445890006057</v>
      </c>
    </row>
    <row r="117" spans="1:6" ht="12.75">
      <c r="A117" s="25" t="s">
        <v>352</v>
      </c>
      <c r="B117" s="7" t="s">
        <v>266</v>
      </c>
      <c r="C117" s="5">
        <f>SUM(C118)</f>
        <v>118562</v>
      </c>
      <c r="D117" s="5">
        <f>SUM(D118)</f>
        <v>135011</v>
      </c>
      <c r="E117" s="5">
        <f>SUM(E118)</f>
        <v>863</v>
      </c>
      <c r="F117" s="8">
        <f t="shared" si="3"/>
        <v>13.873753816568552</v>
      </c>
    </row>
    <row r="118" spans="1:6" ht="12.75">
      <c r="A118" s="25"/>
      <c r="B118" s="8" t="s">
        <v>103</v>
      </c>
      <c r="C118" s="8">
        <f>SUM(C119:C123)</f>
        <v>118562</v>
      </c>
      <c r="D118" s="8">
        <f>SUM(D119:D123)</f>
        <v>135011</v>
      </c>
      <c r="E118" s="8">
        <f>SUM(E119:E123)</f>
        <v>863</v>
      </c>
      <c r="F118" s="8">
        <f t="shared" si="3"/>
        <v>13.873753816568552</v>
      </c>
    </row>
    <row r="119" spans="1:6" ht="12.75">
      <c r="A119" s="25"/>
      <c r="B119" s="8" t="s">
        <v>353</v>
      </c>
      <c r="C119" s="6">
        <v>91033</v>
      </c>
      <c r="D119" s="6">
        <v>99888</v>
      </c>
      <c r="E119" s="6"/>
      <c r="F119" s="8">
        <f t="shared" si="3"/>
        <v>9.727241769468222</v>
      </c>
    </row>
    <row r="120" spans="1:6" ht="12.75">
      <c r="A120" s="25"/>
      <c r="B120" s="28" t="s">
        <v>212</v>
      </c>
      <c r="C120" s="6">
        <v>21493</v>
      </c>
      <c r="D120" s="6">
        <v>24687</v>
      </c>
      <c r="E120" s="6">
        <v>863</v>
      </c>
      <c r="F120" s="8">
        <f t="shared" si="3"/>
        <v>14.860652305401771</v>
      </c>
    </row>
    <row r="121" spans="1:6" ht="12.75">
      <c r="A121" s="25"/>
      <c r="B121" s="45" t="s">
        <v>213</v>
      </c>
      <c r="C121" s="6" t="s">
        <v>248</v>
      </c>
      <c r="D121" s="6"/>
      <c r="E121" s="6"/>
      <c r="F121" s="8" t="s">
        <v>248</v>
      </c>
    </row>
    <row r="122" spans="1:6" ht="12.75">
      <c r="A122" s="25"/>
      <c r="B122" s="9" t="s">
        <v>727</v>
      </c>
      <c r="C122" s="6" t="s">
        <v>248</v>
      </c>
      <c r="D122" s="6"/>
      <c r="E122" s="6"/>
      <c r="F122" s="8" t="s">
        <v>248</v>
      </c>
    </row>
    <row r="123" spans="1:6" ht="12.75">
      <c r="A123" s="25"/>
      <c r="B123" s="8" t="s">
        <v>355</v>
      </c>
      <c r="C123" s="6">
        <v>6036</v>
      </c>
      <c r="D123" s="6">
        <v>10436</v>
      </c>
      <c r="E123" s="6"/>
      <c r="F123" s="8">
        <f t="shared" si="3"/>
        <v>72.89595758780649</v>
      </c>
    </row>
    <row r="124" spans="1:6" ht="12.75">
      <c r="A124" s="25" t="s">
        <v>358</v>
      </c>
      <c r="B124" s="7" t="s">
        <v>292</v>
      </c>
      <c r="C124" s="5">
        <f>SUM(C125+C133+C153)</f>
        <v>2309959</v>
      </c>
      <c r="D124" s="5">
        <f>SUM(D125+D133+D148+D153)</f>
        <v>2659762</v>
      </c>
      <c r="E124" s="5">
        <f>SUM(E125+E133+E148+E153)</f>
        <v>118392</v>
      </c>
      <c r="F124" s="8">
        <f t="shared" si="3"/>
        <v>15.143255789388462</v>
      </c>
    </row>
    <row r="125" spans="1:6" ht="12.75">
      <c r="A125" s="25" t="s">
        <v>296</v>
      </c>
      <c r="B125" s="8" t="s">
        <v>215</v>
      </c>
      <c r="C125" s="8">
        <f>SUM(C126:C132)</f>
        <v>1702179</v>
      </c>
      <c r="D125" s="8">
        <f>SUM(D126:D132)</f>
        <v>1815962</v>
      </c>
      <c r="E125" s="8">
        <f>SUM(E126:E132)</f>
        <v>59992</v>
      </c>
      <c r="F125" s="8">
        <f t="shared" si="3"/>
        <v>6.684549627271878</v>
      </c>
    </row>
    <row r="126" spans="1:6" ht="12.75">
      <c r="A126" s="25"/>
      <c r="B126" s="8" t="s">
        <v>918</v>
      </c>
      <c r="C126" s="6">
        <v>1286398</v>
      </c>
      <c r="D126" s="6">
        <v>1329314</v>
      </c>
      <c r="E126" s="6">
        <v>39876</v>
      </c>
      <c r="F126" s="8">
        <f t="shared" si="3"/>
        <v>3.3361370275762283</v>
      </c>
    </row>
    <row r="127" spans="1:6" ht="12.75">
      <c r="A127" s="25"/>
      <c r="B127" s="8" t="s">
        <v>761</v>
      </c>
      <c r="C127" s="6"/>
      <c r="D127" s="6">
        <v>31200</v>
      </c>
      <c r="E127" s="6"/>
      <c r="F127" s="8"/>
    </row>
    <row r="128" spans="1:6" ht="12.75">
      <c r="A128" s="25"/>
      <c r="B128" s="8" t="s">
        <v>786</v>
      </c>
      <c r="C128" s="6"/>
      <c r="D128" s="6">
        <v>12000</v>
      </c>
      <c r="E128" s="6"/>
      <c r="F128" s="8"/>
    </row>
    <row r="129" spans="1:6" ht="12.75">
      <c r="A129" s="25"/>
      <c r="B129" s="8" t="s">
        <v>216</v>
      </c>
      <c r="C129" s="6">
        <v>41810</v>
      </c>
      <c r="D129" s="6">
        <v>53846</v>
      </c>
      <c r="E129" s="6"/>
      <c r="F129" s="8">
        <f t="shared" si="3"/>
        <v>28.787371442238708</v>
      </c>
    </row>
    <row r="130" spans="1:6" ht="12.75">
      <c r="A130" s="25"/>
      <c r="B130" s="8" t="s">
        <v>258</v>
      </c>
      <c r="C130" s="6">
        <v>104474</v>
      </c>
      <c r="D130" s="6">
        <v>107677</v>
      </c>
      <c r="E130" s="6"/>
      <c r="F130" s="8">
        <f t="shared" si="3"/>
        <v>3.0658345617091243</v>
      </c>
    </row>
    <row r="131" spans="1:6" ht="12.75">
      <c r="A131" s="25"/>
      <c r="B131" s="8" t="s">
        <v>253</v>
      </c>
      <c r="C131" s="6">
        <v>234233</v>
      </c>
      <c r="D131" s="6">
        <v>245643</v>
      </c>
      <c r="E131" s="6">
        <v>17139</v>
      </c>
      <c r="F131" s="8">
        <f t="shared" si="3"/>
        <v>4.87121797526396</v>
      </c>
    </row>
    <row r="132" spans="1:6" ht="12.75">
      <c r="A132" s="25"/>
      <c r="B132" s="8" t="s">
        <v>254</v>
      </c>
      <c r="C132" s="6">
        <v>35264</v>
      </c>
      <c r="D132" s="6">
        <v>36282</v>
      </c>
      <c r="E132" s="6">
        <v>2977</v>
      </c>
      <c r="F132" s="8">
        <f t="shared" si="3"/>
        <v>2.88679673321235</v>
      </c>
    </row>
    <row r="133" spans="1:6" ht="12.75">
      <c r="A133" s="25" t="s">
        <v>298</v>
      </c>
      <c r="B133" s="8" t="s">
        <v>103</v>
      </c>
      <c r="C133" s="6">
        <f>SUM(C134:C147)</f>
        <v>526670</v>
      </c>
      <c r="D133" s="6">
        <f>SUM(D134:D147)</f>
        <v>674984</v>
      </c>
      <c r="E133" s="6">
        <f>SUM(E134:E147)</f>
        <v>8400</v>
      </c>
      <c r="F133" s="8">
        <f t="shared" si="3"/>
        <v>28.160707843621225</v>
      </c>
    </row>
    <row r="134" spans="1:6" ht="12.75">
      <c r="A134" s="25"/>
      <c r="B134" s="8" t="s">
        <v>193</v>
      </c>
      <c r="C134" s="6">
        <v>3200</v>
      </c>
      <c r="D134" s="6">
        <v>7000</v>
      </c>
      <c r="E134" s="6"/>
      <c r="F134" s="8">
        <f t="shared" si="3"/>
        <v>118.75</v>
      </c>
    </row>
    <row r="135" spans="1:6" ht="12.75">
      <c r="A135" s="25"/>
      <c r="B135" s="8" t="s">
        <v>350</v>
      </c>
      <c r="C135" s="6">
        <v>2025</v>
      </c>
      <c r="D135" s="6">
        <v>2290</v>
      </c>
      <c r="E135" s="6"/>
      <c r="F135" s="8">
        <f t="shared" si="3"/>
        <v>13.086419753086417</v>
      </c>
    </row>
    <row r="136" spans="1:6" ht="12.75">
      <c r="A136" s="25"/>
      <c r="B136" s="8" t="s">
        <v>312</v>
      </c>
      <c r="C136" s="6">
        <v>94607</v>
      </c>
      <c r="D136" s="6">
        <v>93954</v>
      </c>
      <c r="E136" s="6">
        <v>96</v>
      </c>
      <c r="F136" s="8">
        <f t="shared" si="3"/>
        <v>-0.6902237677973062</v>
      </c>
    </row>
    <row r="137" spans="1:6" ht="12.75">
      <c r="A137" s="25"/>
      <c r="B137" s="8" t="s">
        <v>775</v>
      </c>
      <c r="C137" s="6"/>
      <c r="D137" s="6">
        <v>29000</v>
      </c>
      <c r="E137" s="6"/>
      <c r="F137" s="8"/>
    </row>
    <row r="138" spans="1:6" ht="12.75">
      <c r="A138" s="25"/>
      <c r="B138" s="8" t="s">
        <v>560</v>
      </c>
      <c r="C138" s="6"/>
      <c r="D138" s="6">
        <v>1500</v>
      </c>
      <c r="E138" s="6"/>
      <c r="F138" s="8"/>
    </row>
    <row r="139" spans="1:6" ht="12.75">
      <c r="A139" s="25"/>
      <c r="B139" s="8" t="s">
        <v>217</v>
      </c>
      <c r="C139" s="6">
        <v>48701</v>
      </c>
      <c r="D139" s="6">
        <v>55168</v>
      </c>
      <c r="E139" s="6">
        <v>4153</v>
      </c>
      <c r="F139" s="8">
        <f t="shared" si="3"/>
        <v>13.278988111127092</v>
      </c>
    </row>
    <row r="140" spans="1:6" ht="12.75">
      <c r="A140" s="25"/>
      <c r="B140" s="28" t="s">
        <v>213</v>
      </c>
      <c r="C140" s="6">
        <v>255108</v>
      </c>
      <c r="D140" s="6">
        <v>268519</v>
      </c>
      <c r="E140" s="6">
        <v>3348</v>
      </c>
      <c r="F140" s="8">
        <f t="shared" si="3"/>
        <v>5.256989196732363</v>
      </c>
    </row>
    <row r="141" spans="1:6" ht="12.75">
      <c r="A141" s="25"/>
      <c r="B141" s="9" t="s">
        <v>190</v>
      </c>
      <c r="C141" s="6" t="s">
        <v>248</v>
      </c>
      <c r="D141" s="6"/>
      <c r="E141" s="6"/>
      <c r="F141" s="8" t="s">
        <v>248</v>
      </c>
    </row>
    <row r="142" spans="1:6" ht="12.75">
      <c r="A142" s="25"/>
      <c r="B142" s="9" t="s">
        <v>192</v>
      </c>
      <c r="C142" s="6">
        <v>4800</v>
      </c>
      <c r="D142" s="6">
        <v>5000</v>
      </c>
      <c r="E142" s="6">
        <v>803</v>
      </c>
      <c r="F142" s="8">
        <f t="shared" si="3"/>
        <v>4.166666666666671</v>
      </c>
    </row>
    <row r="143" spans="1:7" ht="12.75">
      <c r="A143" s="25"/>
      <c r="B143" s="9" t="s">
        <v>790</v>
      </c>
      <c r="C143" s="6">
        <v>55604</v>
      </c>
      <c r="D143" s="6">
        <v>137996</v>
      </c>
      <c r="E143" s="6"/>
      <c r="F143" s="8">
        <f t="shared" si="3"/>
        <v>148.17639018775628</v>
      </c>
      <c r="G143" t="s">
        <v>248</v>
      </c>
    </row>
    <row r="144" spans="1:6" ht="12.75">
      <c r="A144" s="25"/>
      <c r="B144" s="9" t="s">
        <v>189</v>
      </c>
      <c r="C144" s="6">
        <v>20560</v>
      </c>
      <c r="D144" s="6">
        <v>21882</v>
      </c>
      <c r="E144" s="6"/>
      <c r="F144" s="8">
        <f t="shared" si="3"/>
        <v>6.429961089494157</v>
      </c>
    </row>
    <row r="145" spans="1:6" ht="12.75">
      <c r="A145" s="25"/>
      <c r="B145" s="9" t="s">
        <v>167</v>
      </c>
      <c r="C145" s="6">
        <v>2930</v>
      </c>
      <c r="D145" s="6">
        <v>5600</v>
      </c>
      <c r="E145" s="6"/>
      <c r="F145" s="8">
        <f t="shared" si="3"/>
        <v>91.12627986348122</v>
      </c>
    </row>
    <row r="146" spans="1:6" ht="12.75">
      <c r="A146" s="25"/>
      <c r="B146" s="8" t="s">
        <v>541</v>
      </c>
      <c r="C146" s="6">
        <v>2701</v>
      </c>
      <c r="D146" s="6">
        <v>8780</v>
      </c>
      <c r="E146" s="6"/>
      <c r="F146" s="8">
        <f t="shared" si="3"/>
        <v>225.06479081821544</v>
      </c>
    </row>
    <row r="147" spans="1:6" ht="12.75">
      <c r="A147" s="25"/>
      <c r="B147" s="50" t="s">
        <v>789</v>
      </c>
      <c r="C147" s="6">
        <v>36434</v>
      </c>
      <c r="D147" s="6">
        <v>38295</v>
      </c>
      <c r="E147" s="6"/>
      <c r="F147" s="8">
        <f t="shared" si="3"/>
        <v>5.10786627875062</v>
      </c>
    </row>
    <row r="148" spans="1:6" ht="12.75">
      <c r="A148" s="25" t="s">
        <v>907</v>
      </c>
      <c r="B148" s="8" t="s">
        <v>554</v>
      </c>
      <c r="C148" s="6"/>
      <c r="D148" s="6">
        <f>SUM(D149:D152)</f>
        <v>51996</v>
      </c>
      <c r="E148" s="6">
        <f>SUM(E149:E152)</f>
        <v>0</v>
      </c>
      <c r="F148" s="8"/>
    </row>
    <row r="149" spans="1:6" ht="12.75">
      <c r="A149" s="25"/>
      <c r="B149" s="8" t="s">
        <v>555</v>
      </c>
      <c r="C149" s="6"/>
      <c r="D149" s="6">
        <v>20496</v>
      </c>
      <c r="E149" s="6"/>
      <c r="F149" s="8"/>
    </row>
    <row r="150" spans="1:6" ht="12.75">
      <c r="A150" s="25"/>
      <c r="B150" s="8" t="s">
        <v>556</v>
      </c>
      <c r="C150" s="6"/>
      <c r="D150" s="6">
        <v>8500</v>
      </c>
      <c r="E150" s="6"/>
      <c r="F150" s="8"/>
    </row>
    <row r="151" spans="1:6" ht="12.75">
      <c r="A151" s="25"/>
      <c r="B151" s="8" t="s">
        <v>557</v>
      </c>
      <c r="C151" s="6"/>
      <c r="D151" s="6">
        <v>18000</v>
      </c>
      <c r="E151" s="6"/>
      <c r="F151" s="8"/>
    </row>
    <row r="152" spans="1:6" ht="12.75">
      <c r="A152" s="25"/>
      <c r="B152" s="8" t="s">
        <v>558</v>
      </c>
      <c r="C152" s="6"/>
      <c r="D152" s="6">
        <v>5000</v>
      </c>
      <c r="E152" s="6"/>
      <c r="F152" s="8"/>
    </row>
    <row r="153" spans="1:6" ht="12.75">
      <c r="A153" s="25" t="s">
        <v>559</v>
      </c>
      <c r="B153" s="50" t="s">
        <v>381</v>
      </c>
      <c r="C153" s="6">
        <f>SUM(C154:C156)</f>
        <v>81110</v>
      </c>
      <c r="D153" s="6">
        <f>SUM(D154:D156)</f>
        <v>116820</v>
      </c>
      <c r="E153" s="6">
        <f>SUM(E154:E156)</f>
        <v>50000</v>
      </c>
      <c r="F153" s="8">
        <f t="shared" si="3"/>
        <v>44.02663050178771</v>
      </c>
    </row>
    <row r="154" spans="1:6" ht="12.75">
      <c r="A154" s="25"/>
      <c r="B154" s="50" t="s">
        <v>191</v>
      </c>
      <c r="C154" s="6">
        <v>0</v>
      </c>
      <c r="D154" s="6">
        <v>85820</v>
      </c>
      <c r="E154" s="6">
        <v>50000</v>
      </c>
      <c r="F154" s="8" t="s">
        <v>248</v>
      </c>
    </row>
    <row r="155" spans="1:6" ht="12.75">
      <c r="A155" s="25"/>
      <c r="B155" s="50" t="s">
        <v>773</v>
      </c>
      <c r="C155" s="6"/>
      <c r="D155" s="6">
        <v>15000</v>
      </c>
      <c r="E155" s="6"/>
      <c r="F155" s="8"/>
    </row>
    <row r="156" spans="1:6" ht="12.75">
      <c r="A156" s="25"/>
      <c r="B156" s="8" t="s">
        <v>776</v>
      </c>
      <c r="C156" s="6">
        <v>81110</v>
      </c>
      <c r="D156" s="6">
        <v>16000</v>
      </c>
      <c r="E156" s="6"/>
      <c r="F156" s="8">
        <f t="shared" si="3"/>
        <v>-80.27370237948465</v>
      </c>
    </row>
    <row r="157" spans="1:6" ht="12.75">
      <c r="A157" s="25" t="s">
        <v>357</v>
      </c>
      <c r="B157" s="7" t="s">
        <v>255</v>
      </c>
      <c r="C157" s="5">
        <f>SUM(C158)</f>
        <v>89456</v>
      </c>
      <c r="D157" s="5">
        <f>SUM(D158+D164+D166)</f>
        <v>111146</v>
      </c>
      <c r="E157" s="5">
        <f>SUM(E158)</f>
        <v>80</v>
      </c>
      <c r="F157" s="8">
        <f>D157/C157*100-100</f>
        <v>24.246556966553385</v>
      </c>
    </row>
    <row r="158" spans="1:6" ht="12.75">
      <c r="A158" s="25" t="s">
        <v>296</v>
      </c>
      <c r="B158" s="8" t="s">
        <v>103</v>
      </c>
      <c r="C158" s="8">
        <f>SUM(C159:C166)</f>
        <v>89456</v>
      </c>
      <c r="D158" s="8">
        <f>SUM(D159:D163)</f>
        <v>99146</v>
      </c>
      <c r="E158" s="8">
        <f>SUM(E159:E166)</f>
        <v>80</v>
      </c>
      <c r="F158" s="8">
        <f>D158/C158*100-100</f>
        <v>10.832140940797714</v>
      </c>
    </row>
    <row r="159" spans="1:6" ht="12.75">
      <c r="A159" s="25"/>
      <c r="B159" s="8" t="s">
        <v>221</v>
      </c>
      <c r="C159" s="8">
        <v>20840</v>
      </c>
      <c r="D159" s="8">
        <v>21044</v>
      </c>
      <c r="E159" s="8"/>
      <c r="F159" s="8">
        <f>D159/C159*100-100</f>
        <v>0.9788867562380119</v>
      </c>
    </row>
    <row r="160" spans="1:6" ht="12.75">
      <c r="A160" s="25"/>
      <c r="B160" s="8" t="s">
        <v>774</v>
      </c>
      <c r="C160" s="8">
        <v>3927</v>
      </c>
      <c r="D160" s="8">
        <v>5222</v>
      </c>
      <c r="E160" s="8"/>
      <c r="F160" s="8">
        <f>D160/C160*100-100</f>
        <v>32.976827094474146</v>
      </c>
    </row>
    <row r="161" spans="1:6" ht="12.75">
      <c r="A161" s="25"/>
      <c r="B161" s="8" t="s">
        <v>196</v>
      </c>
      <c r="C161" s="6">
        <v>0</v>
      </c>
      <c r="D161" s="6">
        <v>13500</v>
      </c>
      <c r="E161" s="6"/>
      <c r="F161" s="8" t="s">
        <v>248</v>
      </c>
    </row>
    <row r="162" spans="1:6" ht="12.75">
      <c r="A162" s="25"/>
      <c r="B162" s="8" t="s">
        <v>195</v>
      </c>
      <c r="C162" s="6">
        <v>0</v>
      </c>
      <c r="D162" s="6">
        <v>4640</v>
      </c>
      <c r="E162" s="6"/>
      <c r="F162" s="8" t="s">
        <v>248</v>
      </c>
    </row>
    <row r="163" spans="1:6" ht="12.75">
      <c r="A163" s="25"/>
      <c r="B163" s="8" t="s">
        <v>762</v>
      </c>
      <c r="C163" s="6">
        <v>64689</v>
      </c>
      <c r="D163" s="6">
        <v>54740</v>
      </c>
      <c r="E163" s="6">
        <v>80</v>
      </c>
      <c r="F163" s="28">
        <f>D163/C163*100-100</f>
        <v>-15.379739986705616</v>
      </c>
    </row>
    <row r="164" spans="1:6" ht="12.75">
      <c r="A164" s="241" t="s">
        <v>298</v>
      </c>
      <c r="B164" s="9" t="s">
        <v>406</v>
      </c>
      <c r="C164" s="10">
        <v>0</v>
      </c>
      <c r="D164" s="10">
        <v>4000</v>
      </c>
      <c r="E164" s="10"/>
      <c r="F164" s="8" t="s">
        <v>248</v>
      </c>
    </row>
    <row r="165" spans="1:6" ht="12.75">
      <c r="A165" s="241"/>
      <c r="B165" s="9" t="s">
        <v>412</v>
      </c>
      <c r="C165" s="10"/>
      <c r="D165" s="10"/>
      <c r="E165" s="10"/>
      <c r="F165" s="8" t="s">
        <v>248</v>
      </c>
    </row>
    <row r="166" spans="1:6" ht="13.5" thickBot="1">
      <c r="A166" s="25" t="s">
        <v>907</v>
      </c>
      <c r="B166" s="8" t="s">
        <v>777</v>
      </c>
      <c r="C166" s="6">
        <v>0</v>
      </c>
      <c r="D166" s="6">
        <v>8000</v>
      </c>
      <c r="E166" s="6"/>
      <c r="F166" s="28" t="s">
        <v>248</v>
      </c>
    </row>
    <row r="167" spans="1:6" ht="16.5" customHeight="1" thickBot="1" thickTop="1">
      <c r="A167" s="27" t="s">
        <v>608</v>
      </c>
      <c r="B167" s="149" t="s">
        <v>11</v>
      </c>
      <c r="C167" s="41">
        <f>SUM(C168+C170+C172)</f>
        <v>43934</v>
      </c>
      <c r="D167" s="41">
        <f>SUM(D168+D170+D172)</f>
        <v>3485</v>
      </c>
      <c r="E167" s="41">
        <f>SUM(E168+E170+E172)</f>
        <v>0</v>
      </c>
      <c r="F167" s="391">
        <f aca="true" t="shared" si="4" ref="F167:F176">D167/C167*100-100</f>
        <v>-92.06764692493286</v>
      </c>
    </row>
    <row r="168" spans="1:6" ht="12.75" customHeight="1" thickTop="1">
      <c r="A168" s="291" t="s">
        <v>609</v>
      </c>
      <c r="B168" s="292" t="s">
        <v>10</v>
      </c>
      <c r="C168" s="292">
        <f>C169</f>
        <v>2800</v>
      </c>
      <c r="D168" s="292">
        <f>D169</f>
        <v>3485</v>
      </c>
      <c r="E168" s="292"/>
      <c r="F168" s="9">
        <f t="shared" si="4"/>
        <v>24.464285714285722</v>
      </c>
    </row>
    <row r="169" spans="1:6" ht="12.75" customHeight="1">
      <c r="A169" s="334"/>
      <c r="B169" s="335" t="s">
        <v>222</v>
      </c>
      <c r="C169" s="335">
        <v>2800</v>
      </c>
      <c r="D169" s="335">
        <v>3485</v>
      </c>
      <c r="E169" s="335"/>
      <c r="F169" s="8">
        <f t="shared" si="4"/>
        <v>24.464285714285722</v>
      </c>
    </row>
    <row r="170" spans="1:6" ht="12.75" customHeight="1">
      <c r="A170" s="38" t="s">
        <v>233</v>
      </c>
      <c r="B170" s="47" t="s">
        <v>223</v>
      </c>
      <c r="C170" s="47">
        <f>C171</f>
        <v>300</v>
      </c>
      <c r="D170" s="47">
        <f>D171</f>
        <v>0</v>
      </c>
      <c r="E170" s="47"/>
      <c r="F170" s="8">
        <f t="shared" si="4"/>
        <v>-100</v>
      </c>
    </row>
    <row r="171" spans="1:6" ht="12.75" customHeight="1">
      <c r="A171" s="46"/>
      <c r="B171" s="40" t="s">
        <v>220</v>
      </c>
      <c r="C171" s="40">
        <v>300</v>
      </c>
      <c r="D171" s="40"/>
      <c r="E171" s="40"/>
      <c r="F171" s="28">
        <f t="shared" si="4"/>
        <v>-100</v>
      </c>
    </row>
    <row r="172" spans="1:6" ht="12.75" customHeight="1">
      <c r="A172" s="38" t="s">
        <v>919</v>
      </c>
      <c r="B172" s="47" t="s">
        <v>920</v>
      </c>
      <c r="C172" s="47">
        <f>SUM(C173:C175)</f>
        <v>40834</v>
      </c>
      <c r="D172" s="47">
        <f>SUM(D173:D175)</f>
        <v>0</v>
      </c>
      <c r="E172" s="47">
        <f>SUM(E173:E175)</f>
        <v>0</v>
      </c>
      <c r="F172" s="8">
        <f t="shared" si="4"/>
        <v>-100</v>
      </c>
    </row>
    <row r="173" spans="1:6" ht="12.75" customHeight="1">
      <c r="A173" s="46"/>
      <c r="B173" s="40" t="s">
        <v>253</v>
      </c>
      <c r="C173" s="40">
        <v>801</v>
      </c>
      <c r="D173" s="40"/>
      <c r="E173" s="40"/>
      <c r="F173" s="8">
        <f t="shared" si="4"/>
        <v>-100</v>
      </c>
    </row>
    <row r="174" spans="1:6" ht="12.75" customHeight="1">
      <c r="A174" s="38"/>
      <c r="B174" s="39" t="s">
        <v>254</v>
      </c>
      <c r="C174" s="39">
        <v>114</v>
      </c>
      <c r="D174" s="39"/>
      <c r="E174" s="39"/>
      <c r="F174" s="8">
        <f t="shared" si="4"/>
        <v>-100</v>
      </c>
    </row>
    <row r="175" spans="1:6" ht="12.75" customHeight="1" thickBot="1">
      <c r="A175" s="46"/>
      <c r="B175" s="40" t="s">
        <v>224</v>
      </c>
      <c r="C175" s="40">
        <v>39919</v>
      </c>
      <c r="D175" s="40"/>
      <c r="E175" s="40"/>
      <c r="F175" s="28">
        <f t="shared" si="4"/>
        <v>-100</v>
      </c>
    </row>
    <row r="176" spans="1:6" ht="14.25" customHeight="1" thickBot="1" thickTop="1">
      <c r="A176" s="31" t="s">
        <v>380</v>
      </c>
      <c r="B176" s="150" t="s">
        <v>658</v>
      </c>
      <c r="C176" s="34">
        <f>SUM(C177+C181+C191+C194)</f>
        <v>122649</v>
      </c>
      <c r="D176" s="34">
        <f>SUM(D177+D179+D181+D191+D194)</f>
        <v>140700</v>
      </c>
      <c r="E176" s="34">
        <f>SUM(E177+E179+E181+E191+E194)</f>
        <v>0</v>
      </c>
      <c r="F176" s="391">
        <f t="shared" si="4"/>
        <v>14.717608786048004</v>
      </c>
    </row>
    <row r="177" spans="1:6" ht="14.25" customHeight="1" thickTop="1">
      <c r="A177" s="22" t="s">
        <v>921</v>
      </c>
      <c r="B177" s="402" t="s">
        <v>922</v>
      </c>
      <c r="C177" s="36">
        <f>C178</f>
        <v>3000</v>
      </c>
      <c r="D177" s="36">
        <f>D178</f>
        <v>0</v>
      </c>
      <c r="E177" s="36">
        <f>E178</f>
        <v>0</v>
      </c>
      <c r="F177" s="45"/>
    </row>
    <row r="178" spans="1:6" ht="14.25" customHeight="1">
      <c r="A178" s="403"/>
      <c r="B178" s="404" t="s">
        <v>923</v>
      </c>
      <c r="C178" s="28">
        <v>3000</v>
      </c>
      <c r="D178" s="28"/>
      <c r="E178" s="28"/>
      <c r="F178" s="28"/>
    </row>
    <row r="179" spans="1:6" ht="14.25" customHeight="1">
      <c r="A179" s="25" t="s">
        <v>561</v>
      </c>
      <c r="B179" s="632" t="s">
        <v>562</v>
      </c>
      <c r="C179" s="633"/>
      <c r="D179" s="633">
        <f>D180</f>
        <v>5000</v>
      </c>
      <c r="E179" s="633">
        <f>E180</f>
        <v>0</v>
      </c>
      <c r="F179" s="634"/>
    </row>
    <row r="180" spans="1:6" ht="14.25" customHeight="1">
      <c r="A180" s="25"/>
      <c r="B180" s="404" t="s">
        <v>563</v>
      </c>
      <c r="C180" s="28"/>
      <c r="D180" s="28">
        <v>5000</v>
      </c>
      <c r="E180" s="28"/>
      <c r="F180" s="148"/>
    </row>
    <row r="181" spans="1:6" ht="12.75">
      <c r="A181" s="25" t="s">
        <v>384</v>
      </c>
      <c r="B181" s="7" t="s">
        <v>257</v>
      </c>
      <c r="C181" s="5">
        <f>SUM(C182+C183+C187)</f>
        <v>107596</v>
      </c>
      <c r="D181" s="5">
        <f>SUM(D182+D183+D187)</f>
        <v>132700</v>
      </c>
      <c r="E181" s="5">
        <f>SUM(E182+E183+E187)</f>
        <v>0</v>
      </c>
      <c r="F181" s="9">
        <f>D181/C181*100-100</f>
        <v>23.331722368861293</v>
      </c>
    </row>
    <row r="182" spans="1:6" ht="12.75">
      <c r="A182" s="25"/>
      <c r="B182" s="8" t="s">
        <v>647</v>
      </c>
      <c r="C182" s="8">
        <v>10400</v>
      </c>
      <c r="D182" s="8">
        <v>19700</v>
      </c>
      <c r="E182" s="8"/>
      <c r="F182" s="8">
        <f>D182/C182*100-100</f>
        <v>89.4230769230769</v>
      </c>
    </row>
    <row r="183" spans="1:6" ht="12.75">
      <c r="A183" s="25" t="s">
        <v>296</v>
      </c>
      <c r="B183" s="8" t="s">
        <v>103</v>
      </c>
      <c r="C183" s="6">
        <f>SUM(C184:C186)</f>
        <v>38696</v>
      </c>
      <c r="D183" s="6">
        <f>SUM(D184:D186)</f>
        <v>47000</v>
      </c>
      <c r="E183" s="6">
        <f>SUM(E184:E186)</f>
        <v>0</v>
      </c>
      <c r="F183" s="8">
        <f>D183/C183*100-100</f>
        <v>21.4595823857763</v>
      </c>
    </row>
    <row r="184" spans="1:6" ht="12.75">
      <c r="A184" s="25"/>
      <c r="B184" s="28" t="s">
        <v>225</v>
      </c>
      <c r="C184" s="6">
        <v>36001</v>
      </c>
      <c r="D184" s="6">
        <v>44000</v>
      </c>
      <c r="E184" s="6"/>
      <c r="F184" s="8">
        <f>D184/C184*100-100</f>
        <v>22.21882725479847</v>
      </c>
    </row>
    <row r="185" spans="1:6" ht="12.75">
      <c r="A185" s="25"/>
      <c r="B185" s="9" t="s">
        <v>226</v>
      </c>
      <c r="C185" s="6" t="s">
        <v>248</v>
      </c>
      <c r="D185" s="6"/>
      <c r="E185" s="6"/>
      <c r="F185" s="8" t="s">
        <v>248</v>
      </c>
    </row>
    <row r="186" spans="1:6" ht="12.75">
      <c r="A186" s="25"/>
      <c r="B186" s="8" t="s">
        <v>227</v>
      </c>
      <c r="C186" s="6">
        <v>2695</v>
      </c>
      <c r="D186" s="6">
        <v>3000</v>
      </c>
      <c r="E186" s="6"/>
      <c r="F186" s="8">
        <f>D186/C186*100-100</f>
        <v>11.317254174397036</v>
      </c>
    </row>
    <row r="187" spans="1:6" ht="12.75">
      <c r="A187" s="35" t="s">
        <v>298</v>
      </c>
      <c r="B187" s="9" t="s">
        <v>381</v>
      </c>
      <c r="C187" s="10">
        <f>SUM(C188:C190)</f>
        <v>58500</v>
      </c>
      <c r="D187" s="10">
        <f>SUM(D188:D190)</f>
        <v>66000</v>
      </c>
      <c r="E187" s="10">
        <f>SUM(E188:E190)</f>
        <v>0</v>
      </c>
      <c r="F187" s="8">
        <f>D187/C187*100-100</f>
        <v>12.820512820512818</v>
      </c>
    </row>
    <row r="188" spans="1:6" ht="12.75">
      <c r="A188" s="35"/>
      <c r="B188" s="9" t="s">
        <v>0</v>
      </c>
      <c r="C188" s="10">
        <v>48500</v>
      </c>
      <c r="D188" s="10">
        <v>0</v>
      </c>
      <c r="E188" s="10"/>
      <c r="F188" s="8">
        <f>D188/C188*100-100</f>
        <v>-100</v>
      </c>
    </row>
    <row r="189" spans="1:6" ht="12.75">
      <c r="A189" s="22"/>
      <c r="B189" s="9" t="s">
        <v>1</v>
      </c>
      <c r="C189" s="10"/>
      <c r="D189" s="10">
        <v>50000</v>
      </c>
      <c r="E189" s="10"/>
      <c r="F189" s="8"/>
    </row>
    <row r="190" spans="1:6" ht="12.75">
      <c r="A190" s="22"/>
      <c r="B190" s="9" t="s">
        <v>722</v>
      </c>
      <c r="C190" s="10">
        <v>10000</v>
      </c>
      <c r="D190" s="10">
        <v>16000</v>
      </c>
      <c r="E190" s="10"/>
      <c r="F190" s="8">
        <f aca="true" t="shared" si="5" ref="F190:F195">D190/C190*100-100</f>
        <v>60</v>
      </c>
    </row>
    <row r="191" spans="1:6" ht="12.75">
      <c r="A191" s="35" t="s">
        <v>387</v>
      </c>
      <c r="B191" s="12" t="s">
        <v>293</v>
      </c>
      <c r="C191" s="5">
        <f>SUM(C192)</f>
        <v>853</v>
      </c>
      <c r="D191" s="5">
        <f>SUM(D192)</f>
        <v>3000</v>
      </c>
      <c r="E191" s="5">
        <f>SUM(E192)</f>
        <v>0</v>
      </c>
      <c r="F191" s="8">
        <f t="shared" si="5"/>
        <v>251.69988276670574</v>
      </c>
    </row>
    <row r="192" spans="1:6" ht="12.75">
      <c r="A192" s="35"/>
      <c r="B192" s="9" t="s">
        <v>103</v>
      </c>
      <c r="C192" s="9">
        <f>C193</f>
        <v>853</v>
      </c>
      <c r="D192" s="9">
        <f>D193</f>
        <v>3000</v>
      </c>
      <c r="E192" s="9"/>
      <c r="F192" s="8">
        <f t="shared" si="5"/>
        <v>251.69988276670574</v>
      </c>
    </row>
    <row r="193" spans="1:6" ht="12.75">
      <c r="A193" s="35"/>
      <c r="B193" s="9" t="s">
        <v>228</v>
      </c>
      <c r="C193" s="10">
        <v>853</v>
      </c>
      <c r="D193" s="10">
        <v>3000</v>
      </c>
      <c r="E193" s="10"/>
      <c r="F193" s="8">
        <f t="shared" si="5"/>
        <v>251.69988276670574</v>
      </c>
    </row>
    <row r="194" spans="1:6" ht="12.75">
      <c r="A194" s="241" t="s">
        <v>405</v>
      </c>
      <c r="B194" s="30" t="s">
        <v>650</v>
      </c>
      <c r="C194" s="30">
        <f>C195</f>
        <v>11200</v>
      </c>
      <c r="D194" s="30">
        <f>D195</f>
        <v>0</v>
      </c>
      <c r="E194" s="30"/>
      <c r="F194" s="8">
        <f t="shared" si="5"/>
        <v>-100</v>
      </c>
    </row>
    <row r="195" spans="1:6" ht="12.75">
      <c r="A195" s="241"/>
      <c r="B195" s="9" t="s">
        <v>406</v>
      </c>
      <c r="C195" s="10">
        <v>11200</v>
      </c>
      <c r="D195" s="10">
        <v>0</v>
      </c>
      <c r="E195" s="10"/>
      <c r="F195" s="8">
        <f t="shared" si="5"/>
        <v>-100</v>
      </c>
    </row>
    <row r="196" spans="1:6" ht="13.5" thickBot="1">
      <c r="A196" s="241"/>
      <c r="B196" s="9" t="s">
        <v>412</v>
      </c>
      <c r="C196" s="10"/>
      <c r="D196" s="10"/>
      <c r="E196" s="10"/>
      <c r="F196" s="8" t="s">
        <v>248</v>
      </c>
    </row>
    <row r="197" spans="1:6" ht="14.25" thickTop="1">
      <c r="A197" s="407" t="s">
        <v>601</v>
      </c>
      <c r="B197" s="408" t="s">
        <v>6</v>
      </c>
      <c r="C197" s="408">
        <f>C200</f>
        <v>97819</v>
      </c>
      <c r="D197" s="408">
        <f>D200</f>
        <v>101211</v>
      </c>
      <c r="E197" s="408">
        <f>E200</f>
        <v>3016</v>
      </c>
      <c r="F197" s="409">
        <f>D197/C197*100-100</f>
        <v>3.4676289882333577</v>
      </c>
    </row>
    <row r="198" spans="1:6" ht="13.5">
      <c r="A198" s="405" t="s">
        <v>248</v>
      </c>
      <c r="B198" s="406" t="s">
        <v>7</v>
      </c>
      <c r="C198" s="406"/>
      <c r="D198" s="406"/>
      <c r="E198" s="406"/>
      <c r="F198" s="45"/>
    </row>
    <row r="199" spans="1:6" ht="14.25" thickBot="1">
      <c r="A199" s="410" t="s">
        <v>248</v>
      </c>
      <c r="B199" s="411" t="s">
        <v>8</v>
      </c>
      <c r="C199" s="411"/>
      <c r="D199" s="411"/>
      <c r="E199" s="411"/>
      <c r="F199" s="3"/>
    </row>
    <row r="200" spans="1:6" ht="13.5" thickTop="1">
      <c r="A200" s="25" t="s">
        <v>9</v>
      </c>
      <c r="B200" s="5" t="s">
        <v>160</v>
      </c>
      <c r="C200" s="5">
        <f>SUM(C202+C208)</f>
        <v>97819</v>
      </c>
      <c r="D200" s="5">
        <f>SUM(D202+D208)</f>
        <v>101211</v>
      </c>
      <c r="E200" s="5">
        <f>SUM(E202+E208)</f>
        <v>3016</v>
      </c>
      <c r="F200" s="8">
        <f>D200/C200*100-100</f>
        <v>3.4676289882333577</v>
      </c>
    </row>
    <row r="201" spans="1:6" ht="12.75">
      <c r="A201" s="25"/>
      <c r="B201" s="5" t="s">
        <v>161</v>
      </c>
      <c r="C201" s="5"/>
      <c r="D201" s="5"/>
      <c r="E201" s="5"/>
      <c r="F201" s="8" t="s">
        <v>248</v>
      </c>
    </row>
    <row r="202" spans="1:6" ht="12.75">
      <c r="A202" s="25" t="s">
        <v>248</v>
      </c>
      <c r="B202" s="8" t="s">
        <v>102</v>
      </c>
      <c r="C202" s="8">
        <f>SUM(C203:C207)</f>
        <v>57413</v>
      </c>
      <c r="D202" s="8">
        <f>SUM(D203:D207)</f>
        <v>65021</v>
      </c>
      <c r="E202" s="8">
        <f>SUM(E203:E207)</f>
        <v>2227</v>
      </c>
      <c r="F202" s="8">
        <f>D202/C202*100-100</f>
        <v>13.25135422291119</v>
      </c>
    </row>
    <row r="203" spans="1:6" ht="12.75">
      <c r="A203" s="25"/>
      <c r="B203" s="8" t="s">
        <v>651</v>
      </c>
      <c r="C203" s="6">
        <v>9493</v>
      </c>
      <c r="D203" s="6">
        <v>11760</v>
      </c>
      <c r="E203" s="6">
        <v>247</v>
      </c>
      <c r="F203" s="8">
        <f>D203/C203*100-100</f>
        <v>23.880754239966294</v>
      </c>
    </row>
    <row r="204" spans="1:6" ht="12.75">
      <c r="A204" s="25"/>
      <c r="B204" s="8" t="s">
        <v>258</v>
      </c>
      <c r="C204" s="6">
        <v>665</v>
      </c>
      <c r="D204" s="6">
        <v>610</v>
      </c>
      <c r="E204" s="6"/>
      <c r="F204" s="8">
        <f>D204/C204*100-100</f>
        <v>-8.270676691729335</v>
      </c>
    </row>
    <row r="205" spans="1:6" ht="12.75">
      <c r="A205" s="25"/>
      <c r="B205" s="8" t="s">
        <v>356</v>
      </c>
      <c r="C205" s="6">
        <v>43897</v>
      </c>
      <c r="D205" s="6">
        <v>48304</v>
      </c>
      <c r="E205" s="6">
        <v>1661</v>
      </c>
      <c r="F205" s="8">
        <f aca="true" t="shared" si="6" ref="F205:F210">D205/C205*100-100</f>
        <v>10.03941043807093</v>
      </c>
    </row>
    <row r="206" spans="1:6" ht="12.75">
      <c r="A206" s="25"/>
      <c r="B206" s="8" t="s">
        <v>253</v>
      </c>
      <c r="C206" s="6">
        <v>2940</v>
      </c>
      <c r="D206" s="6">
        <v>3805</v>
      </c>
      <c r="E206" s="6">
        <v>287</v>
      </c>
      <c r="F206" s="8">
        <f t="shared" si="6"/>
        <v>29.421768707482983</v>
      </c>
    </row>
    <row r="207" spans="1:6" ht="12.75">
      <c r="A207" s="25"/>
      <c r="B207" s="8" t="s">
        <v>254</v>
      </c>
      <c r="C207" s="6">
        <v>418</v>
      </c>
      <c r="D207" s="6">
        <v>542</v>
      </c>
      <c r="E207" s="6">
        <v>32</v>
      </c>
      <c r="F207" s="8">
        <f t="shared" si="6"/>
        <v>29.66507177033492</v>
      </c>
    </row>
    <row r="208" spans="1:6" ht="12.75">
      <c r="A208" s="25"/>
      <c r="B208" s="8" t="s">
        <v>103</v>
      </c>
      <c r="C208" s="6">
        <f>SUM(C209:C212)</f>
        <v>40406</v>
      </c>
      <c r="D208" s="6">
        <f>SUM(D209:D212)</f>
        <v>36190</v>
      </c>
      <c r="E208" s="6">
        <f>SUM(E209:E212)</f>
        <v>789</v>
      </c>
      <c r="F208" s="8">
        <f t="shared" si="6"/>
        <v>-10.434093946443596</v>
      </c>
    </row>
    <row r="209" spans="1:6" ht="12.75">
      <c r="A209" s="25"/>
      <c r="B209" s="8" t="s">
        <v>652</v>
      </c>
      <c r="C209" s="6">
        <v>6800</v>
      </c>
      <c r="D209" s="6">
        <v>6800</v>
      </c>
      <c r="E209" s="6"/>
      <c r="F209" s="8">
        <f t="shared" si="6"/>
        <v>0</v>
      </c>
    </row>
    <row r="210" spans="1:6" ht="12.75">
      <c r="A210" s="25"/>
      <c r="B210" s="28" t="s">
        <v>218</v>
      </c>
      <c r="C210" s="6">
        <v>32930</v>
      </c>
      <c r="D210" s="6">
        <v>28700</v>
      </c>
      <c r="E210" s="6">
        <v>789</v>
      </c>
      <c r="F210" s="8">
        <f t="shared" si="6"/>
        <v>-12.845429699362285</v>
      </c>
    </row>
    <row r="211" spans="1:6" ht="12.75">
      <c r="A211" s="25"/>
      <c r="B211" s="9" t="s">
        <v>219</v>
      </c>
      <c r="C211" s="6" t="s">
        <v>248</v>
      </c>
      <c r="D211" s="6"/>
      <c r="E211" s="6"/>
      <c r="F211" s="8" t="s">
        <v>248</v>
      </c>
    </row>
    <row r="212" spans="1:6" ht="13.5" thickBot="1">
      <c r="A212" s="25"/>
      <c r="B212" s="50" t="s">
        <v>194</v>
      </c>
      <c r="C212" s="6">
        <v>676</v>
      </c>
      <c r="D212" s="6">
        <v>690</v>
      </c>
      <c r="E212" s="6"/>
      <c r="F212" s="8">
        <f>D212/C212*100-100</f>
        <v>2.0710059171597663</v>
      </c>
    </row>
    <row r="213" spans="1:6" ht="15" thickBot="1" thickTop="1">
      <c r="A213" s="42" t="s">
        <v>388</v>
      </c>
      <c r="B213" s="44" t="s">
        <v>389</v>
      </c>
      <c r="C213" s="44">
        <f>SUM(C214+C216)</f>
        <v>319585</v>
      </c>
      <c r="D213" s="44">
        <f>SUM(D214+D216)</f>
        <v>520782</v>
      </c>
      <c r="E213" s="44"/>
      <c r="F213" s="391">
        <f>D213/C213*100-100</f>
        <v>62.95570818405119</v>
      </c>
    </row>
    <row r="214" spans="1:6" ht="13.5" thickTop="1">
      <c r="A214" s="22" t="s">
        <v>390</v>
      </c>
      <c r="B214" s="30" t="s">
        <v>475</v>
      </c>
      <c r="C214" s="10">
        <f>C215</f>
        <v>319585</v>
      </c>
      <c r="D214" s="10">
        <f>D215</f>
        <v>224682</v>
      </c>
      <c r="E214" s="10"/>
      <c r="F214" s="9">
        <f>D214/C214*100-100</f>
        <v>-29.695699109783007</v>
      </c>
    </row>
    <row r="215" spans="1:6" ht="12.75">
      <c r="A215" s="35"/>
      <c r="B215" s="9" t="s">
        <v>391</v>
      </c>
      <c r="C215" s="10">
        <v>319585</v>
      </c>
      <c r="D215" s="10">
        <v>224682</v>
      </c>
      <c r="E215" s="10"/>
      <c r="F215" s="8">
        <f>D215/C215*100-100</f>
        <v>-29.695699109783007</v>
      </c>
    </row>
    <row r="216" spans="1:6" ht="12.75">
      <c r="A216" s="35" t="s">
        <v>392</v>
      </c>
      <c r="B216" s="30" t="s">
        <v>393</v>
      </c>
      <c r="C216" s="10">
        <f>C218</f>
        <v>0</v>
      </c>
      <c r="D216" s="10">
        <f>D218</f>
        <v>296100</v>
      </c>
      <c r="E216" s="10"/>
      <c r="F216" s="8" t="s">
        <v>248</v>
      </c>
    </row>
    <row r="217" spans="1:6" ht="12.75">
      <c r="A217" s="22"/>
      <c r="B217" s="30" t="s">
        <v>394</v>
      </c>
      <c r="C217" s="10"/>
      <c r="D217" s="10"/>
      <c r="E217" s="10"/>
      <c r="F217" s="8" t="s">
        <v>248</v>
      </c>
    </row>
    <row r="218" spans="1:6" ht="12.75">
      <c r="A218" s="25"/>
      <c r="B218" s="8" t="s">
        <v>395</v>
      </c>
      <c r="C218" s="6">
        <v>0</v>
      </c>
      <c r="D218" s="6">
        <v>296100</v>
      </c>
      <c r="E218" s="6"/>
      <c r="F218" s="8" t="s">
        <v>248</v>
      </c>
    </row>
    <row r="219" spans="1:6" ht="13.5" thickBot="1">
      <c r="A219" s="25"/>
      <c r="B219" s="28" t="s">
        <v>396</v>
      </c>
      <c r="C219" s="29"/>
      <c r="D219" s="29"/>
      <c r="E219" s="29"/>
      <c r="F219" s="28" t="s">
        <v>248</v>
      </c>
    </row>
    <row r="220" spans="1:6" ht="15" thickBot="1" thickTop="1">
      <c r="A220" s="42" t="s">
        <v>397</v>
      </c>
      <c r="B220" s="44" t="s">
        <v>294</v>
      </c>
      <c r="C220" s="44">
        <f>SUM(C221+C223)</f>
        <v>14525</v>
      </c>
      <c r="D220" s="44">
        <f>SUM(D221+D223)</f>
        <v>546260</v>
      </c>
      <c r="E220" s="44"/>
      <c r="F220" s="391">
        <f>D220/C220*100-100</f>
        <v>3660.826161790017</v>
      </c>
    </row>
    <row r="221" spans="1:6" ht="13.5" thickTop="1">
      <c r="A221" s="151" t="s">
        <v>600</v>
      </c>
      <c r="B221" s="272" t="s">
        <v>504</v>
      </c>
      <c r="C221" s="152">
        <f>C222</f>
        <v>14525</v>
      </c>
      <c r="D221" s="152">
        <f>D222</f>
        <v>15000</v>
      </c>
      <c r="E221" s="152"/>
      <c r="F221" s="9">
        <f>D221/C221*100-100</f>
        <v>3.270223752151466</v>
      </c>
    </row>
    <row r="222" spans="1:6" ht="12.75">
      <c r="A222" s="46"/>
      <c r="B222" s="40" t="s">
        <v>229</v>
      </c>
      <c r="C222" s="40">
        <v>14525</v>
      </c>
      <c r="D222" s="40">
        <v>15000</v>
      </c>
      <c r="E222" s="40"/>
      <c r="F222" s="8">
        <f>D222/C222*100-100</f>
        <v>3.270223752151466</v>
      </c>
    </row>
    <row r="223" spans="1:6" ht="12.75">
      <c r="A223" s="22" t="s">
        <v>398</v>
      </c>
      <c r="B223" s="30" t="s">
        <v>295</v>
      </c>
      <c r="C223" s="30">
        <f>SUM(C224+C225)</f>
        <v>0</v>
      </c>
      <c r="D223" s="30">
        <f>SUM(D224+D225)</f>
        <v>531260</v>
      </c>
      <c r="E223" s="30"/>
      <c r="F223" s="8" t="s">
        <v>248</v>
      </c>
    </row>
    <row r="224" spans="1:6" ht="12.75">
      <c r="A224" s="25"/>
      <c r="B224" s="8" t="s">
        <v>297</v>
      </c>
      <c r="C224" s="6">
        <v>0</v>
      </c>
      <c r="D224" s="6">
        <v>231260</v>
      </c>
      <c r="E224" s="6"/>
      <c r="F224" s="8" t="s">
        <v>248</v>
      </c>
    </row>
    <row r="225" spans="1:6" ht="12.75">
      <c r="A225" s="25"/>
      <c r="B225" s="8" t="s">
        <v>299</v>
      </c>
      <c r="C225" s="6">
        <f>SUM(C226:C226)</f>
        <v>0</v>
      </c>
      <c r="D225" s="6">
        <f>SUM(D226:D226)</f>
        <v>300000</v>
      </c>
      <c r="E225" s="6"/>
      <c r="F225" s="8" t="s">
        <v>248</v>
      </c>
    </row>
    <row r="226" spans="1:6" ht="13.5" thickBot="1">
      <c r="A226" s="25"/>
      <c r="B226" s="8" t="s">
        <v>536</v>
      </c>
      <c r="C226" s="6">
        <v>0</v>
      </c>
      <c r="D226" s="6">
        <v>300000</v>
      </c>
      <c r="E226" s="6"/>
      <c r="F226" s="8" t="s">
        <v>248</v>
      </c>
    </row>
    <row r="227" spans="1:6" ht="15" thickBot="1" thickTop="1">
      <c r="A227" s="42" t="s">
        <v>399</v>
      </c>
      <c r="B227" s="44" t="s">
        <v>271</v>
      </c>
      <c r="C227" s="44">
        <f>SUM(C228+C250+C261+C276+C290+C292+C299)</f>
        <v>13712247</v>
      </c>
      <c r="D227" s="44">
        <f>SUM(D228+D250+D261+D276+D288+D290+D292+D299)</f>
        <v>12660686</v>
      </c>
      <c r="E227" s="44">
        <f>SUM(E228+E250+E261+E276+E288+E290+E292+E299)</f>
        <v>447408</v>
      </c>
      <c r="F227" s="391">
        <f>D227/C227*100-100</f>
        <v>-7.6687723025992796</v>
      </c>
    </row>
    <row r="228" spans="1:6" ht="13.5" thickTop="1">
      <c r="A228" s="22" t="s">
        <v>400</v>
      </c>
      <c r="B228" s="12" t="s">
        <v>272</v>
      </c>
      <c r="C228" s="30">
        <f>SUM(C229+C230+C231+C232+C233+C238+C244)</f>
        <v>7570370</v>
      </c>
      <c r="D228" s="30">
        <f>SUM(D229+D230+D233+D238+D244)</f>
        <v>6664220</v>
      </c>
      <c r="E228" s="30">
        <f>SUM(E229+E230+E233+E238+E244)</f>
        <v>224807</v>
      </c>
      <c r="F228" s="9">
        <f>D228/C228*100-100</f>
        <v>-11.969692366423303</v>
      </c>
    </row>
    <row r="229" spans="1:6" ht="12.75">
      <c r="A229" s="22"/>
      <c r="B229" s="9" t="s">
        <v>401</v>
      </c>
      <c r="C229" s="9">
        <v>112599</v>
      </c>
      <c r="D229" s="9">
        <v>100047</v>
      </c>
      <c r="E229" s="9"/>
      <c r="F229" s="8">
        <f aca="true" t="shared" si="7" ref="F229:F311">D229/C229*100-100</f>
        <v>-11.14752351264221</v>
      </c>
    </row>
    <row r="230" spans="1:6" ht="12.75">
      <c r="A230" s="25"/>
      <c r="B230" s="8" t="s">
        <v>230</v>
      </c>
      <c r="C230" s="6">
        <v>102396</v>
      </c>
      <c r="D230" s="6">
        <v>105037</v>
      </c>
      <c r="E230" s="6">
        <v>3155</v>
      </c>
      <c r="F230" s="8">
        <f t="shared" si="7"/>
        <v>2.57920231259034</v>
      </c>
    </row>
    <row r="231" spans="1:6" ht="12.75">
      <c r="A231" s="25"/>
      <c r="B231" s="8" t="s">
        <v>3</v>
      </c>
      <c r="C231" s="6">
        <v>5304</v>
      </c>
      <c r="D231" s="6"/>
      <c r="E231" s="6"/>
      <c r="F231" s="8"/>
    </row>
    <row r="232" spans="1:6" ht="12.75">
      <c r="A232" s="25"/>
      <c r="B232" s="8" t="s">
        <v>2</v>
      </c>
      <c r="C232" s="6">
        <v>2556</v>
      </c>
      <c r="D232" s="6">
        <v>0</v>
      </c>
      <c r="E232" s="6"/>
      <c r="F232" s="8"/>
    </row>
    <row r="233" spans="1:6" ht="12.75">
      <c r="A233" s="25"/>
      <c r="B233" s="8" t="s">
        <v>102</v>
      </c>
      <c r="C233" s="6">
        <f>SUM(C234:C237)</f>
        <v>5341953</v>
      </c>
      <c r="D233" s="6">
        <f>SUM(D234:D237)</f>
        <v>5382406</v>
      </c>
      <c r="E233" s="6">
        <f>SUM(E234:E237)</f>
        <v>173785</v>
      </c>
      <c r="F233" s="8">
        <f t="shared" si="7"/>
        <v>0.7572698599182672</v>
      </c>
    </row>
    <row r="234" spans="1:6" ht="12.75">
      <c r="A234" s="25"/>
      <c r="B234" s="8" t="s">
        <v>918</v>
      </c>
      <c r="C234" s="6">
        <v>4120102</v>
      </c>
      <c r="D234" s="6">
        <v>4131319</v>
      </c>
      <c r="E234" s="6">
        <v>101897</v>
      </c>
      <c r="F234" s="8">
        <f t="shared" si="7"/>
        <v>0.27225054137009863</v>
      </c>
    </row>
    <row r="235" spans="1:6" ht="12.75">
      <c r="A235" s="25"/>
      <c r="B235" s="8" t="s">
        <v>258</v>
      </c>
      <c r="C235" s="6">
        <v>307656</v>
      </c>
      <c r="D235" s="6">
        <v>341513</v>
      </c>
      <c r="E235" s="6"/>
      <c r="F235" s="8">
        <f t="shared" si="7"/>
        <v>11.004823569181156</v>
      </c>
    </row>
    <row r="236" spans="1:6" ht="12.75">
      <c r="A236" s="25"/>
      <c r="B236" s="8" t="s">
        <v>253</v>
      </c>
      <c r="C236" s="6">
        <v>805170</v>
      </c>
      <c r="D236" s="6">
        <v>800841</v>
      </c>
      <c r="E236" s="6">
        <v>63259</v>
      </c>
      <c r="F236" s="8">
        <f t="shared" si="7"/>
        <v>-0.5376504340698318</v>
      </c>
    </row>
    <row r="237" spans="1:6" ht="12.75">
      <c r="A237" s="25"/>
      <c r="B237" s="8" t="s">
        <v>4</v>
      </c>
      <c r="C237" s="6">
        <v>109025</v>
      </c>
      <c r="D237" s="6">
        <v>108733</v>
      </c>
      <c r="E237" s="6">
        <v>8629</v>
      </c>
      <c r="F237" s="8">
        <f t="shared" si="7"/>
        <v>-0.2678284797064947</v>
      </c>
    </row>
    <row r="238" spans="1:6" ht="12.75">
      <c r="A238" s="25"/>
      <c r="B238" s="8" t="s">
        <v>103</v>
      </c>
      <c r="C238" s="6">
        <f>SUM(C239:C243)</f>
        <v>1053565</v>
      </c>
      <c r="D238" s="6">
        <f>SUM(D239:D243)</f>
        <v>936952</v>
      </c>
      <c r="E238" s="6">
        <f>SUM(E239:E243)</f>
        <v>47867</v>
      </c>
      <c r="F238" s="8">
        <f t="shared" si="7"/>
        <v>-11.068420078495393</v>
      </c>
    </row>
    <row r="239" spans="1:6" ht="12.75">
      <c r="A239" s="25"/>
      <c r="B239" s="8" t="s">
        <v>74</v>
      </c>
      <c r="C239" s="6">
        <v>642041</v>
      </c>
      <c r="D239" s="6">
        <v>533962</v>
      </c>
      <c r="E239" s="6">
        <v>41600</v>
      </c>
      <c r="F239" s="8">
        <f t="shared" si="7"/>
        <v>-16.833660155659842</v>
      </c>
    </row>
    <row r="240" spans="1:6" ht="12.75">
      <c r="A240" s="25"/>
      <c r="B240" s="8" t="s">
        <v>542</v>
      </c>
      <c r="C240" s="6"/>
      <c r="D240" s="6">
        <v>57356</v>
      </c>
      <c r="E240" s="6">
        <v>6267</v>
      </c>
      <c r="F240" s="8"/>
    </row>
    <row r="241" spans="1:6" ht="12.75">
      <c r="A241" s="25"/>
      <c r="B241" s="8" t="s">
        <v>231</v>
      </c>
      <c r="C241" s="6">
        <v>179612</v>
      </c>
      <c r="D241" s="6">
        <v>3793</v>
      </c>
      <c r="E241" s="6"/>
      <c r="F241" s="8">
        <f t="shared" si="7"/>
        <v>-97.8882257310202</v>
      </c>
    </row>
    <row r="242" spans="1:6" ht="12.75">
      <c r="A242" s="25"/>
      <c r="B242" s="8" t="s">
        <v>413</v>
      </c>
      <c r="C242" s="6"/>
      <c r="D242" s="6">
        <v>82525</v>
      </c>
      <c r="E242" s="6"/>
      <c r="F242" s="8"/>
    </row>
    <row r="243" spans="1:6" ht="12.75">
      <c r="A243" s="25"/>
      <c r="B243" s="8" t="s">
        <v>386</v>
      </c>
      <c r="C243" s="6">
        <v>231912</v>
      </c>
      <c r="D243" s="6">
        <v>259316</v>
      </c>
      <c r="E243" s="6"/>
      <c r="F243" s="8">
        <f t="shared" si="7"/>
        <v>11.81655110559177</v>
      </c>
    </row>
    <row r="244" spans="1:6" ht="12.75">
      <c r="A244" s="25"/>
      <c r="B244" s="8" t="s">
        <v>381</v>
      </c>
      <c r="C244" s="6">
        <f>SUM(C245:C249)</f>
        <v>951997</v>
      </c>
      <c r="D244" s="6">
        <f>SUM(D245:D249)</f>
        <v>139778</v>
      </c>
      <c r="E244" s="6">
        <f>SUM(E245:E249)</f>
        <v>0</v>
      </c>
      <c r="F244" s="8">
        <f t="shared" si="7"/>
        <v>-85.31739070606315</v>
      </c>
    </row>
    <row r="245" spans="1:6" ht="12.75">
      <c r="A245" s="25"/>
      <c r="B245" s="8" t="s">
        <v>259</v>
      </c>
      <c r="C245" s="6">
        <v>88181</v>
      </c>
      <c r="D245" s="6"/>
      <c r="E245" s="6"/>
      <c r="F245" s="8"/>
    </row>
    <row r="246" spans="1:6" ht="12.75">
      <c r="A246" s="25"/>
      <c r="B246" s="8" t="s">
        <v>770</v>
      </c>
      <c r="C246" s="6">
        <v>4330</v>
      </c>
      <c r="D246" s="6"/>
      <c r="E246" s="6"/>
      <c r="F246" s="8"/>
    </row>
    <row r="247" spans="1:6" ht="12.75">
      <c r="A247" s="25"/>
      <c r="B247" s="8" t="s">
        <v>168</v>
      </c>
      <c r="C247" s="6"/>
      <c r="D247" s="6">
        <v>30000</v>
      </c>
      <c r="E247" s="6"/>
      <c r="F247" s="8"/>
    </row>
    <row r="248" spans="1:6" ht="12.75">
      <c r="A248" s="25"/>
      <c r="B248" s="8" t="s">
        <v>457</v>
      </c>
      <c r="C248" s="6"/>
      <c r="D248" s="6">
        <v>9778</v>
      </c>
      <c r="E248" s="6"/>
      <c r="F248" s="8"/>
    </row>
    <row r="249" spans="1:6" ht="12.75">
      <c r="A249" s="25"/>
      <c r="B249" s="8" t="s">
        <v>474</v>
      </c>
      <c r="C249" s="6">
        <v>859486</v>
      </c>
      <c r="D249" s="6">
        <v>100000</v>
      </c>
      <c r="E249" s="6"/>
      <c r="F249" s="8">
        <f t="shared" si="7"/>
        <v>-88.36513916457045</v>
      </c>
    </row>
    <row r="250" spans="1:6" ht="12" customHeight="1">
      <c r="A250" s="25" t="s">
        <v>403</v>
      </c>
      <c r="B250" s="7" t="s">
        <v>713</v>
      </c>
      <c r="C250" s="5">
        <f>SUM(C251+C252+C257)</f>
        <v>1471693</v>
      </c>
      <c r="D250" s="5">
        <f>SUM(D251+D252+D257)</f>
        <v>1293714</v>
      </c>
      <c r="E250" s="5">
        <f>SUM(E251+E252+E257)</f>
        <v>7179</v>
      </c>
      <c r="F250" s="8">
        <f t="shared" si="7"/>
        <v>-12.093486888909581</v>
      </c>
    </row>
    <row r="251" spans="1:6" ht="12.75">
      <c r="A251" s="25"/>
      <c r="B251" s="8" t="s">
        <v>230</v>
      </c>
      <c r="C251" s="6">
        <v>10860</v>
      </c>
      <c r="D251" s="6">
        <v>11058</v>
      </c>
      <c r="E251" s="6">
        <v>198</v>
      </c>
      <c r="F251" s="8">
        <f t="shared" si="7"/>
        <v>1.8232044198895068</v>
      </c>
    </row>
    <row r="252" spans="1:6" ht="12.75">
      <c r="A252" s="25"/>
      <c r="B252" s="8" t="s">
        <v>102</v>
      </c>
      <c r="C252" s="6">
        <f>SUM(C253:C256)</f>
        <v>1255612</v>
      </c>
      <c r="D252" s="6">
        <f>SUM(D253:D256)</f>
        <v>1098871</v>
      </c>
      <c r="E252" s="6">
        <f>SUM(E253:E256)</f>
        <v>6981</v>
      </c>
      <c r="F252" s="8">
        <f t="shared" si="7"/>
        <v>-12.483235266945528</v>
      </c>
    </row>
    <row r="253" spans="1:6" ht="12.75">
      <c r="A253" s="25"/>
      <c r="B253" s="8" t="s">
        <v>918</v>
      </c>
      <c r="C253" s="6">
        <v>965996</v>
      </c>
      <c r="D253" s="6">
        <v>841782</v>
      </c>
      <c r="E253" s="6">
        <v>4120</v>
      </c>
      <c r="F253" s="8">
        <f t="shared" si="7"/>
        <v>-12.858645377413566</v>
      </c>
    </row>
    <row r="254" spans="1:6" ht="12.75">
      <c r="A254" s="25"/>
      <c r="B254" s="8" t="s">
        <v>258</v>
      </c>
      <c r="C254" s="6">
        <v>80111</v>
      </c>
      <c r="D254" s="6">
        <v>69406</v>
      </c>
      <c r="E254" s="6"/>
      <c r="F254" s="8">
        <f t="shared" si="7"/>
        <v>-13.362709240928211</v>
      </c>
    </row>
    <row r="255" spans="1:6" ht="13.5" customHeight="1">
      <c r="A255" s="25"/>
      <c r="B255" s="8" t="s">
        <v>253</v>
      </c>
      <c r="C255" s="6">
        <v>185620</v>
      </c>
      <c r="D255" s="6">
        <v>165181</v>
      </c>
      <c r="E255" s="6">
        <v>2518</v>
      </c>
      <c r="F255" s="8">
        <f t="shared" si="7"/>
        <v>-11.011205689042129</v>
      </c>
    </row>
    <row r="256" spans="1:6" ht="13.5" customHeight="1">
      <c r="A256" s="25"/>
      <c r="B256" s="8" t="s">
        <v>4</v>
      </c>
      <c r="C256" s="6">
        <v>23885</v>
      </c>
      <c r="D256" s="6">
        <v>22502</v>
      </c>
      <c r="E256" s="6">
        <v>343</v>
      </c>
      <c r="F256" s="8"/>
    </row>
    <row r="257" spans="1:6" ht="12.75">
      <c r="A257" s="25"/>
      <c r="B257" s="8" t="s">
        <v>103</v>
      </c>
      <c r="C257" s="6">
        <f>SUM(C258:C260)</f>
        <v>205221</v>
      </c>
      <c r="D257" s="6">
        <f>SUM(D258:D260)</f>
        <v>183785</v>
      </c>
      <c r="E257" s="6">
        <f>SUM(E258:E260)</f>
        <v>0</v>
      </c>
      <c r="F257" s="8">
        <f t="shared" si="7"/>
        <v>-10.445324796195322</v>
      </c>
    </row>
    <row r="258" spans="1:6" ht="12.75">
      <c r="A258" s="25"/>
      <c r="B258" s="8" t="s">
        <v>74</v>
      </c>
      <c r="C258" s="6">
        <v>151457</v>
      </c>
      <c r="D258" s="6">
        <v>140635</v>
      </c>
      <c r="E258" s="6"/>
      <c r="F258" s="8">
        <f t="shared" si="7"/>
        <v>-7.145262351690576</v>
      </c>
    </row>
    <row r="259" spans="1:6" ht="12.75">
      <c r="A259" s="25"/>
      <c r="B259" s="8" t="s">
        <v>231</v>
      </c>
      <c r="C259" s="6">
        <v>1830</v>
      </c>
      <c r="D259" s="6">
        <v>1060</v>
      </c>
      <c r="E259" s="6"/>
      <c r="F259" s="8">
        <f t="shared" si="7"/>
        <v>-42.07650273224044</v>
      </c>
    </row>
    <row r="260" spans="1:6" ht="12.75">
      <c r="A260" s="25"/>
      <c r="B260" s="8" t="s">
        <v>386</v>
      </c>
      <c r="C260" s="6">
        <v>51934</v>
      </c>
      <c r="D260" s="6">
        <v>42090</v>
      </c>
      <c r="E260" s="6"/>
      <c r="F260" s="8">
        <f t="shared" si="7"/>
        <v>-18.954827280779455</v>
      </c>
    </row>
    <row r="261" spans="1:6" ht="12.75">
      <c r="A261" s="25" t="s">
        <v>404</v>
      </c>
      <c r="B261" s="7" t="s">
        <v>273</v>
      </c>
      <c r="C261" s="5">
        <f>SUM(C262+C263+C264+C269+C274)</f>
        <v>4208343</v>
      </c>
      <c r="D261" s="5">
        <f>SUM(D262+D263+D264+D269+D274)</f>
        <v>4236474</v>
      </c>
      <c r="E261" s="5">
        <f>SUM(E262+E263+E264+E269+E274)</f>
        <v>202033</v>
      </c>
      <c r="F261" s="8">
        <f t="shared" si="7"/>
        <v>0.6684578704730058</v>
      </c>
    </row>
    <row r="262" spans="1:6" ht="12.75">
      <c r="A262" s="22"/>
      <c r="B262" s="9" t="s">
        <v>425</v>
      </c>
      <c r="C262" s="9">
        <v>109476</v>
      </c>
      <c r="D262" s="9">
        <v>116722</v>
      </c>
      <c r="E262" s="9"/>
      <c r="F262" s="8">
        <f t="shared" si="7"/>
        <v>6.618802294566834</v>
      </c>
    </row>
    <row r="263" spans="1:6" ht="12.75">
      <c r="A263" s="25"/>
      <c r="B263" s="8" t="s">
        <v>230</v>
      </c>
      <c r="C263" s="6">
        <v>60038</v>
      </c>
      <c r="D263" s="6">
        <v>66643</v>
      </c>
      <c r="E263" s="6">
        <v>371</v>
      </c>
      <c r="F263" s="8">
        <f t="shared" si="7"/>
        <v>11.001365801658963</v>
      </c>
    </row>
    <row r="264" spans="1:6" ht="12.75">
      <c r="A264" s="25"/>
      <c r="B264" s="8" t="s">
        <v>102</v>
      </c>
      <c r="C264" s="6">
        <f>SUM(C265:C268)</f>
        <v>3363694</v>
      </c>
      <c r="D264" s="6">
        <f>SUM(D265:D268)</f>
        <v>3410135</v>
      </c>
      <c r="E264" s="6">
        <f>SUM(E265:E268)</f>
        <v>108661</v>
      </c>
      <c r="F264" s="8">
        <f t="shared" si="7"/>
        <v>1.3806547206731636</v>
      </c>
    </row>
    <row r="265" spans="1:6" ht="12.75">
      <c r="A265" s="25"/>
      <c r="B265" s="8" t="s">
        <v>918</v>
      </c>
      <c r="C265" s="6">
        <v>2591952</v>
      </c>
      <c r="D265" s="6">
        <v>2614153</v>
      </c>
      <c r="E265" s="6">
        <v>65300</v>
      </c>
      <c r="F265" s="8">
        <f t="shared" si="7"/>
        <v>0.8565359235047652</v>
      </c>
    </row>
    <row r="266" spans="1:6" ht="12.75">
      <c r="A266" s="25"/>
      <c r="B266" s="8" t="s">
        <v>258</v>
      </c>
      <c r="C266" s="6">
        <v>198060</v>
      </c>
      <c r="D266" s="6">
        <v>217725</v>
      </c>
      <c r="E266" s="6"/>
      <c r="F266" s="8">
        <f t="shared" si="7"/>
        <v>9.928809451681303</v>
      </c>
    </row>
    <row r="267" spans="1:6" ht="12.75">
      <c r="A267" s="25"/>
      <c r="B267" s="8" t="s">
        <v>253</v>
      </c>
      <c r="C267" s="6">
        <v>504347</v>
      </c>
      <c r="D267" s="6">
        <v>507339</v>
      </c>
      <c r="E267" s="6">
        <v>38164</v>
      </c>
      <c r="F267" s="8">
        <f t="shared" si="7"/>
        <v>0.5932423510003986</v>
      </c>
    </row>
    <row r="268" spans="1:6" ht="12.75">
      <c r="A268" s="25"/>
      <c r="B268" s="8" t="s">
        <v>4</v>
      </c>
      <c r="C268" s="6">
        <v>69335</v>
      </c>
      <c r="D268" s="6">
        <v>70918</v>
      </c>
      <c r="E268" s="6">
        <v>5197</v>
      </c>
      <c r="F268" s="8"/>
    </row>
    <row r="269" spans="1:6" ht="12.75">
      <c r="A269" s="25"/>
      <c r="B269" s="8" t="s">
        <v>103</v>
      </c>
      <c r="C269" s="6">
        <f>SUM(C270:C273)</f>
        <v>637424</v>
      </c>
      <c r="D269" s="6">
        <f>SUM(D270:D273)</f>
        <v>642974</v>
      </c>
      <c r="E269" s="6">
        <f>SUM(E270:E273)</f>
        <v>93001</v>
      </c>
      <c r="F269" s="8">
        <f t="shared" si="7"/>
        <v>0.8706920354426586</v>
      </c>
    </row>
    <row r="270" spans="1:6" ht="12.75">
      <c r="A270" s="25"/>
      <c r="B270" s="8" t="s">
        <v>74</v>
      </c>
      <c r="C270" s="6">
        <v>303550</v>
      </c>
      <c r="D270" s="6">
        <v>333643</v>
      </c>
      <c r="E270" s="6">
        <v>80428</v>
      </c>
      <c r="F270" s="8">
        <f t="shared" si="7"/>
        <v>9.913688025037075</v>
      </c>
    </row>
    <row r="271" spans="1:6" ht="12.75">
      <c r="A271" s="25"/>
      <c r="B271" s="8" t="s">
        <v>414</v>
      </c>
      <c r="C271" s="6">
        <v>182482</v>
      </c>
      <c r="D271" s="6">
        <v>59428</v>
      </c>
      <c r="E271" s="6">
        <v>0</v>
      </c>
      <c r="F271" s="8">
        <f t="shared" si="7"/>
        <v>-67.43350029043961</v>
      </c>
    </row>
    <row r="272" spans="1:6" ht="12.75">
      <c r="A272" s="25"/>
      <c r="B272" s="8" t="s">
        <v>540</v>
      </c>
      <c r="C272" s="6"/>
      <c r="D272" s="8">
        <v>89571</v>
      </c>
      <c r="E272" s="8">
        <v>12573</v>
      </c>
      <c r="F272" s="8"/>
    </row>
    <row r="273" spans="1:6" ht="12.75">
      <c r="A273" s="25"/>
      <c r="B273" s="8" t="s">
        <v>386</v>
      </c>
      <c r="C273" s="6">
        <v>151392</v>
      </c>
      <c r="D273" s="6">
        <v>160332</v>
      </c>
      <c r="E273" s="6"/>
      <c r="F273" s="8">
        <f t="shared" si="7"/>
        <v>5.905199746353844</v>
      </c>
    </row>
    <row r="274" spans="1:6" ht="12.75">
      <c r="A274" s="25"/>
      <c r="B274" s="8" t="s">
        <v>381</v>
      </c>
      <c r="C274" s="6">
        <f>C275</f>
        <v>37711</v>
      </c>
      <c r="D274" s="6">
        <f>D275</f>
        <v>0</v>
      </c>
      <c r="E274" s="6">
        <f>E275</f>
        <v>0</v>
      </c>
      <c r="F274" s="8" t="s">
        <v>248</v>
      </c>
    </row>
    <row r="275" spans="1:6" ht="12.75">
      <c r="A275" s="25"/>
      <c r="B275" s="8" t="s">
        <v>474</v>
      </c>
      <c r="C275" s="6">
        <v>37711</v>
      </c>
      <c r="D275" s="6"/>
      <c r="E275" s="6"/>
      <c r="F275" s="8" t="s">
        <v>248</v>
      </c>
    </row>
    <row r="276" spans="1:6" ht="12.75">
      <c r="A276" s="25" t="s">
        <v>426</v>
      </c>
      <c r="B276" s="7" t="s">
        <v>427</v>
      </c>
      <c r="C276" s="5">
        <f>SUM(C277+C283+C287)</f>
        <v>320969</v>
      </c>
      <c r="D276" s="5">
        <f>SUM(D277+D283+D287)</f>
        <v>318270</v>
      </c>
      <c r="E276" s="5">
        <f>SUM(E277+E283+E287)</f>
        <v>12549</v>
      </c>
      <c r="F276" s="8">
        <f t="shared" si="7"/>
        <v>-0.8408911764064442</v>
      </c>
    </row>
    <row r="277" spans="1:6" ht="12.75">
      <c r="A277" s="25"/>
      <c r="B277" s="8" t="s">
        <v>102</v>
      </c>
      <c r="C277" s="8">
        <f>SUM(C278:C282)</f>
        <v>35493</v>
      </c>
      <c r="D277" s="8">
        <f>SUM(D278:D282)</f>
        <v>54992</v>
      </c>
      <c r="E277" s="8">
        <f>SUM(E278:E282)</f>
        <v>1624</v>
      </c>
      <c r="F277" s="8">
        <f t="shared" si="7"/>
        <v>54.937593328261926</v>
      </c>
    </row>
    <row r="278" spans="1:6" ht="12.75">
      <c r="A278" s="25"/>
      <c r="B278" s="8" t="s">
        <v>918</v>
      </c>
      <c r="C278" s="6">
        <v>28111</v>
      </c>
      <c r="D278" s="6">
        <v>42510</v>
      </c>
      <c r="E278" s="6">
        <v>940</v>
      </c>
      <c r="F278" s="8">
        <f t="shared" si="7"/>
        <v>51.221941588701924</v>
      </c>
    </row>
    <row r="279" spans="1:6" ht="12.75">
      <c r="A279" s="25"/>
      <c r="B279" s="8" t="s">
        <v>743</v>
      </c>
      <c r="C279" s="6"/>
      <c r="D279" s="6">
        <v>2011</v>
      </c>
      <c r="E279" s="6"/>
      <c r="F279" s="8"/>
    </row>
    <row r="280" spans="1:6" ht="12.75">
      <c r="A280" s="25"/>
      <c r="B280" s="8" t="s">
        <v>258</v>
      </c>
      <c r="C280" s="6">
        <v>1496</v>
      </c>
      <c r="D280" s="6">
        <v>1622</v>
      </c>
      <c r="E280" s="6"/>
      <c r="F280" s="8">
        <f t="shared" si="7"/>
        <v>8.422459893048128</v>
      </c>
    </row>
    <row r="281" spans="1:6" ht="12.75">
      <c r="A281" s="25"/>
      <c r="B281" s="8" t="s">
        <v>253</v>
      </c>
      <c r="C281" s="6">
        <v>5173</v>
      </c>
      <c r="D281" s="6">
        <v>7769</v>
      </c>
      <c r="E281" s="6">
        <v>601</v>
      </c>
      <c r="F281" s="8">
        <f t="shared" si="7"/>
        <v>50.183645853469955</v>
      </c>
    </row>
    <row r="282" spans="1:6" ht="12.75">
      <c r="A282" s="25"/>
      <c r="B282" s="8" t="s">
        <v>4</v>
      </c>
      <c r="C282" s="6">
        <v>713</v>
      </c>
      <c r="D282" s="6">
        <v>1080</v>
      </c>
      <c r="E282" s="6">
        <v>83</v>
      </c>
      <c r="F282" s="8"/>
    </row>
    <row r="283" spans="1:6" ht="12.75">
      <c r="A283" s="25"/>
      <c r="B283" s="8" t="s">
        <v>103</v>
      </c>
      <c r="C283" s="6">
        <f>SUM(C284:C286)</f>
        <v>272319</v>
      </c>
      <c r="D283" s="6">
        <f>SUM(D284:D286)</f>
        <v>263278</v>
      </c>
      <c r="E283" s="6">
        <f>SUM(E284:E286)</f>
        <v>10925</v>
      </c>
      <c r="F283" s="8">
        <f t="shared" si="7"/>
        <v>-3.32000337839078</v>
      </c>
    </row>
    <row r="284" spans="1:7" ht="12.75">
      <c r="A284" s="25"/>
      <c r="B284" s="8" t="s">
        <v>74</v>
      </c>
      <c r="C284" s="6">
        <v>258278</v>
      </c>
      <c r="D284" s="6">
        <v>253198</v>
      </c>
      <c r="E284" s="6">
        <v>10925</v>
      </c>
      <c r="F284" s="8">
        <f t="shared" si="7"/>
        <v>-1.9668729043898452</v>
      </c>
      <c r="G284" s="51"/>
    </row>
    <row r="285" spans="1:6" ht="12.75">
      <c r="A285" s="25"/>
      <c r="B285" s="8" t="s">
        <v>231</v>
      </c>
      <c r="C285" s="6">
        <v>13395</v>
      </c>
      <c r="D285" s="6">
        <v>8700</v>
      </c>
      <c r="E285" s="6"/>
      <c r="F285" s="8">
        <f t="shared" si="7"/>
        <v>-35.050391937290044</v>
      </c>
    </row>
    <row r="286" spans="1:6" ht="12" customHeight="1">
      <c r="A286" s="25"/>
      <c r="B286" s="8" t="s">
        <v>386</v>
      </c>
      <c r="C286" s="6">
        <v>646</v>
      </c>
      <c r="D286" s="6">
        <v>1380</v>
      </c>
      <c r="E286" s="6"/>
      <c r="F286" s="8">
        <f t="shared" si="7"/>
        <v>113.6222910216718</v>
      </c>
    </row>
    <row r="287" spans="1:6" ht="12.75">
      <c r="A287" s="25"/>
      <c r="B287" s="8" t="s">
        <v>5</v>
      </c>
      <c r="C287" s="6">
        <v>13157</v>
      </c>
      <c r="D287" s="6"/>
      <c r="E287" s="6"/>
      <c r="F287" s="8"/>
    </row>
    <row r="288" spans="1:6" ht="12.75">
      <c r="A288" s="25" t="s">
        <v>110</v>
      </c>
      <c r="B288" s="5" t="s">
        <v>111</v>
      </c>
      <c r="C288" s="5">
        <f>C289</f>
        <v>0</v>
      </c>
      <c r="D288" s="5">
        <f>D289</f>
        <v>7697</v>
      </c>
      <c r="E288" s="5">
        <f>E289</f>
        <v>0</v>
      </c>
      <c r="F288" s="8" t="s">
        <v>248</v>
      </c>
    </row>
    <row r="289" spans="1:6" ht="12.75">
      <c r="A289" s="25"/>
      <c r="B289" s="6" t="s">
        <v>112</v>
      </c>
      <c r="C289" s="6">
        <v>0</v>
      </c>
      <c r="D289" s="6">
        <v>7697</v>
      </c>
      <c r="E289" s="6"/>
      <c r="F289" s="8" t="s">
        <v>248</v>
      </c>
    </row>
    <row r="290" spans="1:6" ht="12.75">
      <c r="A290" s="25" t="s">
        <v>590</v>
      </c>
      <c r="B290" s="5" t="s">
        <v>591</v>
      </c>
      <c r="C290" s="5">
        <f>C291</f>
        <v>1150</v>
      </c>
      <c r="D290" s="5">
        <f>D291</f>
        <v>1150</v>
      </c>
      <c r="E290" s="5">
        <f>E291</f>
        <v>0</v>
      </c>
      <c r="F290" s="8">
        <f t="shared" si="7"/>
        <v>0</v>
      </c>
    </row>
    <row r="291" spans="1:6" ht="12.75">
      <c r="A291" s="25"/>
      <c r="B291" s="6" t="s">
        <v>232</v>
      </c>
      <c r="C291" s="6">
        <v>1150</v>
      </c>
      <c r="D291" s="6">
        <v>1150</v>
      </c>
      <c r="E291" s="6"/>
      <c r="F291" s="8">
        <f t="shared" si="7"/>
        <v>0</v>
      </c>
    </row>
    <row r="292" spans="1:6" ht="12.75">
      <c r="A292" s="25" t="s">
        <v>162</v>
      </c>
      <c r="B292" s="5" t="s">
        <v>163</v>
      </c>
      <c r="C292" s="5">
        <f>SUM(C293+C297)</f>
        <v>27676</v>
      </c>
      <c r="D292" s="5">
        <f>SUM(D293+D297)</f>
        <v>30479</v>
      </c>
      <c r="E292" s="5">
        <f>SUM(E293+E297)</f>
        <v>80</v>
      </c>
      <c r="F292" s="8">
        <f t="shared" si="7"/>
        <v>10.127908657320432</v>
      </c>
    </row>
    <row r="293" spans="1:6" ht="12.75">
      <c r="A293" s="25"/>
      <c r="B293" s="8" t="s">
        <v>102</v>
      </c>
      <c r="C293" s="8">
        <f>SUM(C294:C296)</f>
        <v>8144</v>
      </c>
      <c r="D293" s="8">
        <f>SUM(D294:D296)</f>
        <v>0</v>
      </c>
      <c r="E293" s="8">
        <f>SUM(E294:E296)</f>
        <v>0</v>
      </c>
      <c r="F293" s="8">
        <f t="shared" si="7"/>
        <v>-100</v>
      </c>
    </row>
    <row r="294" spans="1:6" ht="12.75">
      <c r="A294" s="25"/>
      <c r="B294" s="8" t="s">
        <v>918</v>
      </c>
      <c r="C294" s="8">
        <v>6842</v>
      </c>
      <c r="D294" s="8"/>
      <c r="E294" s="8"/>
      <c r="F294" s="8">
        <f t="shared" si="7"/>
        <v>-100</v>
      </c>
    </row>
    <row r="295" spans="1:6" ht="12.75">
      <c r="A295" s="25"/>
      <c r="B295" s="8" t="s">
        <v>253</v>
      </c>
      <c r="C295" s="8">
        <v>1145</v>
      </c>
      <c r="D295" s="8"/>
      <c r="E295" s="8"/>
      <c r="F295" s="8">
        <f t="shared" si="7"/>
        <v>-100</v>
      </c>
    </row>
    <row r="296" spans="1:6" ht="12.75">
      <c r="A296" s="25"/>
      <c r="B296" s="8" t="s">
        <v>4</v>
      </c>
      <c r="C296" s="8">
        <v>157</v>
      </c>
      <c r="D296" s="8"/>
      <c r="E296" s="8"/>
      <c r="F296" s="8"/>
    </row>
    <row r="297" spans="1:6" ht="12.75">
      <c r="A297" s="25"/>
      <c r="B297" s="8" t="s">
        <v>103</v>
      </c>
      <c r="C297" s="8">
        <f>SUM(C298:C298)</f>
        <v>19532</v>
      </c>
      <c r="D297" s="8">
        <f>SUM(D298:D298)</f>
        <v>30479</v>
      </c>
      <c r="E297" s="8">
        <f>SUM(E298:E298)</f>
        <v>80</v>
      </c>
      <c r="F297" s="8">
        <f t="shared" si="7"/>
        <v>56.04648781486793</v>
      </c>
    </row>
    <row r="298" spans="1:6" ht="12.75">
      <c r="A298" s="25"/>
      <c r="B298" s="8" t="s">
        <v>728</v>
      </c>
      <c r="C298" s="8">
        <v>19532</v>
      </c>
      <c r="D298" s="8">
        <v>30479</v>
      </c>
      <c r="E298" s="8">
        <v>80</v>
      </c>
      <c r="F298" s="8">
        <f t="shared" si="7"/>
        <v>56.04648781486793</v>
      </c>
    </row>
    <row r="299" spans="1:6" ht="12.75">
      <c r="A299" s="25" t="s">
        <v>606</v>
      </c>
      <c r="B299" s="7" t="s">
        <v>255</v>
      </c>
      <c r="C299" s="5">
        <f>SUM(C300+C305)</f>
        <v>112046</v>
      </c>
      <c r="D299" s="5">
        <f>SUM(D300+D305)</f>
        <v>108682</v>
      </c>
      <c r="E299" s="5">
        <f>SUM(E300+E305)</f>
        <v>760</v>
      </c>
      <c r="F299" s="8">
        <f t="shared" si="7"/>
        <v>-3.002338325330669</v>
      </c>
    </row>
    <row r="300" spans="1:6" ht="12.75">
      <c r="A300" s="25"/>
      <c r="B300" s="8" t="s">
        <v>102</v>
      </c>
      <c r="C300" s="6">
        <f>SUM(C301:C304)</f>
        <v>24268</v>
      </c>
      <c r="D300" s="6">
        <f>SUM(D301:D304)</f>
        <v>24016</v>
      </c>
      <c r="E300" s="6">
        <f>SUM(E301:E304)</f>
        <v>760</v>
      </c>
      <c r="F300" s="8">
        <f t="shared" si="7"/>
        <v>-1.0384044832701562</v>
      </c>
    </row>
    <row r="301" spans="1:6" ht="12.75">
      <c r="A301" s="25"/>
      <c r="B301" s="8" t="s">
        <v>918</v>
      </c>
      <c r="C301" s="6">
        <v>18129</v>
      </c>
      <c r="D301" s="6">
        <v>18426</v>
      </c>
      <c r="E301" s="6">
        <v>453</v>
      </c>
      <c r="F301" s="8">
        <f t="shared" si="7"/>
        <v>1.6382591428098578</v>
      </c>
    </row>
    <row r="302" spans="1:6" ht="12.75">
      <c r="A302" s="25"/>
      <c r="B302" s="8" t="s">
        <v>258</v>
      </c>
      <c r="C302" s="6">
        <v>1947</v>
      </c>
      <c r="D302" s="6">
        <v>1531</v>
      </c>
      <c r="E302" s="6"/>
      <c r="F302" s="8">
        <f t="shared" si="7"/>
        <v>-21.366204417051875</v>
      </c>
    </row>
    <row r="303" spans="1:6" ht="12.75">
      <c r="A303" s="25"/>
      <c r="B303" s="8" t="s">
        <v>253</v>
      </c>
      <c r="C303" s="6">
        <v>3689</v>
      </c>
      <c r="D303" s="6">
        <v>3569</v>
      </c>
      <c r="E303" s="6">
        <v>270</v>
      </c>
      <c r="F303" s="8">
        <f t="shared" si="7"/>
        <v>-3.2529140688533573</v>
      </c>
    </row>
    <row r="304" spans="1:6" ht="12.75">
      <c r="A304" s="25"/>
      <c r="B304" s="8" t="s">
        <v>4</v>
      </c>
      <c r="C304" s="6">
        <v>503</v>
      </c>
      <c r="D304" s="6">
        <v>490</v>
      </c>
      <c r="E304" s="6">
        <v>37</v>
      </c>
      <c r="F304" s="8"/>
    </row>
    <row r="305" spans="1:6" ht="12.75">
      <c r="A305" s="25"/>
      <c r="B305" s="8" t="s">
        <v>103</v>
      </c>
      <c r="C305" s="6">
        <f>SUM(C306:C311)</f>
        <v>87778</v>
      </c>
      <c r="D305" s="6">
        <f>SUM(D306:D311)</f>
        <v>84666</v>
      </c>
      <c r="E305" s="6">
        <f>SUM(E306:E311)</f>
        <v>0</v>
      </c>
      <c r="F305" s="8">
        <f t="shared" si="7"/>
        <v>-3.5453074802342286</v>
      </c>
    </row>
    <row r="306" spans="1:6" ht="12.75">
      <c r="A306" s="25"/>
      <c r="B306" s="8" t="s">
        <v>312</v>
      </c>
      <c r="C306" s="6">
        <v>2817</v>
      </c>
      <c r="D306" s="6">
        <v>0</v>
      </c>
      <c r="E306" s="6"/>
      <c r="F306" s="8">
        <f t="shared" si="7"/>
        <v>-100</v>
      </c>
    </row>
    <row r="307" spans="1:6" ht="12.75">
      <c r="A307" s="25"/>
      <c r="B307" s="8" t="s">
        <v>206</v>
      </c>
      <c r="C307" s="6">
        <v>8900</v>
      </c>
      <c r="D307" s="6">
        <v>9200</v>
      </c>
      <c r="E307" s="6"/>
      <c r="F307" s="8">
        <f t="shared" si="7"/>
        <v>3.37078651685394</v>
      </c>
    </row>
    <row r="308" spans="1:6" ht="12.75">
      <c r="A308" s="25"/>
      <c r="B308" s="8" t="s">
        <v>354</v>
      </c>
      <c r="C308" s="6">
        <v>2200</v>
      </c>
      <c r="D308" s="6"/>
      <c r="E308" s="6"/>
      <c r="F308" s="8"/>
    </row>
    <row r="309" spans="1:6" ht="12.75">
      <c r="A309" s="25"/>
      <c r="B309" s="6" t="s">
        <v>379</v>
      </c>
      <c r="C309" s="6">
        <v>621</v>
      </c>
      <c r="D309" s="6"/>
      <c r="E309" s="6"/>
      <c r="F309" s="8" t="s">
        <v>248</v>
      </c>
    </row>
    <row r="310" spans="1:6" ht="12.75">
      <c r="A310" s="25"/>
      <c r="B310" s="28" t="s">
        <v>386</v>
      </c>
      <c r="C310" s="29">
        <v>1109</v>
      </c>
      <c r="D310" s="29">
        <v>1171</v>
      </c>
      <c r="E310" s="29"/>
      <c r="F310" s="8">
        <f t="shared" si="7"/>
        <v>5.5906221821460775</v>
      </c>
    </row>
    <row r="311" spans="1:6" ht="13.5" thickBot="1">
      <c r="A311" s="25"/>
      <c r="B311" s="28" t="s">
        <v>376</v>
      </c>
      <c r="C311" s="29">
        <v>72131</v>
      </c>
      <c r="D311" s="29">
        <v>74295</v>
      </c>
      <c r="E311" s="29"/>
      <c r="F311" s="28">
        <f t="shared" si="7"/>
        <v>3.0000970456530496</v>
      </c>
    </row>
    <row r="312" spans="1:6" ht="15" thickBot="1" thickTop="1">
      <c r="A312" s="42" t="s">
        <v>433</v>
      </c>
      <c r="B312" s="44" t="s">
        <v>275</v>
      </c>
      <c r="C312" s="44">
        <f>SUM(C313)</f>
        <v>342784</v>
      </c>
      <c r="D312" s="44">
        <f>SUM(D313)</f>
        <v>248000</v>
      </c>
      <c r="E312" s="44">
        <f>SUM(E313)</f>
        <v>6326</v>
      </c>
      <c r="F312" s="391">
        <f aca="true" t="shared" si="8" ref="F312:F362">D312/C312*100-100</f>
        <v>-27.651232262882758</v>
      </c>
    </row>
    <row r="313" spans="1:6" ht="13.5" thickTop="1">
      <c r="A313" s="25" t="s">
        <v>434</v>
      </c>
      <c r="B313" s="7" t="s">
        <v>276</v>
      </c>
      <c r="C313" s="5">
        <f>SUM(C314+C316)</f>
        <v>342784</v>
      </c>
      <c r="D313" s="5">
        <f>SUM(D314+D316)</f>
        <v>248000</v>
      </c>
      <c r="E313" s="5">
        <f>SUM(E314+E316)</f>
        <v>6326</v>
      </c>
      <c r="F313" s="9">
        <f t="shared" si="8"/>
        <v>-27.651232262882758</v>
      </c>
    </row>
    <row r="314" spans="1:6" ht="12.75">
      <c r="A314" s="25"/>
      <c r="B314" s="8" t="s">
        <v>442</v>
      </c>
      <c r="C314" s="6">
        <v>155000</v>
      </c>
      <c r="D314" s="6">
        <v>41500</v>
      </c>
      <c r="E314" s="6"/>
      <c r="F314" s="8">
        <f t="shared" si="8"/>
        <v>-73.2258064516129</v>
      </c>
    </row>
    <row r="315" spans="1:6" ht="12.75">
      <c r="A315" s="25"/>
      <c r="B315" s="8" t="s">
        <v>34</v>
      </c>
      <c r="C315" s="6"/>
      <c r="D315" s="6"/>
      <c r="E315" s="6"/>
      <c r="F315" s="8" t="s">
        <v>248</v>
      </c>
    </row>
    <row r="316" spans="1:6" ht="12.75">
      <c r="A316" s="25"/>
      <c r="B316" s="8" t="s">
        <v>103</v>
      </c>
      <c r="C316" s="6">
        <v>187784</v>
      </c>
      <c r="D316" s="6">
        <v>206500</v>
      </c>
      <c r="E316" s="6">
        <v>6326</v>
      </c>
      <c r="F316" s="8">
        <f t="shared" si="8"/>
        <v>9.966770331870663</v>
      </c>
    </row>
    <row r="317" spans="1:6" ht="12.75">
      <c r="A317" s="25"/>
      <c r="B317" s="28" t="s">
        <v>260</v>
      </c>
      <c r="C317" s="6" t="s">
        <v>248</v>
      </c>
      <c r="D317" s="6">
        <v>0</v>
      </c>
      <c r="E317" s="6" t="s">
        <v>248</v>
      </c>
      <c r="F317" s="8" t="s">
        <v>248</v>
      </c>
    </row>
    <row r="318" spans="1:6" ht="12.75">
      <c r="A318" s="25"/>
      <c r="B318" s="45" t="s">
        <v>261</v>
      </c>
      <c r="C318" s="6" t="s">
        <v>248</v>
      </c>
      <c r="D318" s="6"/>
      <c r="E318" s="6"/>
      <c r="F318" s="8" t="s">
        <v>248</v>
      </c>
    </row>
    <row r="319" spans="1:6" ht="12.75">
      <c r="A319" s="25"/>
      <c r="B319" s="45" t="s">
        <v>262</v>
      </c>
      <c r="C319" s="6" t="s">
        <v>248</v>
      </c>
      <c r="D319" s="6"/>
      <c r="E319" s="6"/>
      <c r="F319" s="8" t="s">
        <v>248</v>
      </c>
    </row>
    <row r="320" spans="1:6" ht="13.5" thickBot="1">
      <c r="A320" s="25"/>
      <c r="B320" s="9" t="s">
        <v>263</v>
      </c>
      <c r="C320" s="6" t="s">
        <v>248</v>
      </c>
      <c r="D320" s="6"/>
      <c r="E320" s="6"/>
      <c r="F320" s="8" t="s">
        <v>248</v>
      </c>
    </row>
    <row r="321" spans="1:6" ht="15" thickBot="1" thickTop="1">
      <c r="A321" s="42" t="s">
        <v>342</v>
      </c>
      <c r="B321" s="44" t="s">
        <v>12</v>
      </c>
      <c r="C321" s="44">
        <f>SUM(C322+C336+C339+C346+C348+C350+C361+C365+C367)</f>
        <v>5709588</v>
      </c>
      <c r="D321" s="44">
        <f>SUM(D322+D336+D339+D346+D348+D350+D361+D367)</f>
        <v>4358018</v>
      </c>
      <c r="E321" s="44">
        <f>SUM(E322+E336+E339+E346+E348+E350+E361+E367)</f>
        <v>118047</v>
      </c>
      <c r="F321" s="391">
        <f t="shared" si="8"/>
        <v>-23.67193569833759</v>
      </c>
    </row>
    <row r="322" spans="1:6" ht="13.5" thickTop="1">
      <c r="A322" s="22" t="s">
        <v>13</v>
      </c>
      <c r="B322" s="12" t="s">
        <v>429</v>
      </c>
      <c r="C322" s="30">
        <f>SUM(C323+C328)</f>
        <v>427434</v>
      </c>
      <c r="D322" s="30">
        <f>SUM(D323+D328)</f>
        <v>488000</v>
      </c>
      <c r="E322" s="30">
        <f>SUM(E323+E328)</f>
        <v>0</v>
      </c>
      <c r="F322" s="9">
        <f t="shared" si="8"/>
        <v>14.169672978752274</v>
      </c>
    </row>
    <row r="323" spans="1:6" ht="12.75">
      <c r="A323" s="25"/>
      <c r="B323" s="8" t="s">
        <v>102</v>
      </c>
      <c r="C323" s="6">
        <f>SUM(C324:C327)</f>
        <v>332634</v>
      </c>
      <c r="D323" s="6">
        <f>SUM(D324:D327)</f>
        <v>339059</v>
      </c>
      <c r="E323" s="6">
        <f>SUM(E324:E327)</f>
        <v>0</v>
      </c>
      <c r="F323" s="8">
        <f t="shared" si="8"/>
        <v>1.9315523969287511</v>
      </c>
    </row>
    <row r="324" spans="1:6" ht="12.75">
      <c r="A324" s="25"/>
      <c r="B324" s="8" t="s">
        <v>378</v>
      </c>
      <c r="C324" s="6">
        <v>260926</v>
      </c>
      <c r="D324" s="6">
        <v>263286</v>
      </c>
      <c r="E324" s="6"/>
      <c r="F324" s="8">
        <f t="shared" si="8"/>
        <v>0.9044709994404627</v>
      </c>
    </row>
    <row r="325" spans="1:6" ht="12.75">
      <c r="A325" s="25"/>
      <c r="B325" s="8" t="s">
        <v>258</v>
      </c>
      <c r="C325" s="6">
        <v>16896</v>
      </c>
      <c r="D325" s="6">
        <v>19206</v>
      </c>
      <c r="E325" s="6"/>
      <c r="F325" s="8">
        <f t="shared" si="8"/>
        <v>13.671875</v>
      </c>
    </row>
    <row r="326" spans="1:6" ht="12.75">
      <c r="A326" s="25"/>
      <c r="B326" s="8" t="s">
        <v>253</v>
      </c>
      <c r="C326" s="6">
        <v>48157</v>
      </c>
      <c r="D326" s="6">
        <v>49700</v>
      </c>
      <c r="E326" s="6"/>
      <c r="F326" s="8">
        <f t="shared" si="8"/>
        <v>3.204103245634073</v>
      </c>
    </row>
    <row r="327" spans="1:6" ht="12.75">
      <c r="A327" s="25"/>
      <c r="B327" s="8" t="s">
        <v>4</v>
      </c>
      <c r="C327" s="6">
        <v>6655</v>
      </c>
      <c r="D327" s="6">
        <v>6867</v>
      </c>
      <c r="E327" s="6"/>
      <c r="F327" s="8">
        <f t="shared" si="8"/>
        <v>3.1855747558226852</v>
      </c>
    </row>
    <row r="328" spans="1:6" ht="12.75">
      <c r="A328" s="25"/>
      <c r="B328" s="8" t="s">
        <v>220</v>
      </c>
      <c r="C328" s="6">
        <v>94800</v>
      </c>
      <c r="D328" s="6">
        <v>148941</v>
      </c>
      <c r="E328" s="6"/>
      <c r="F328" s="8">
        <f t="shared" si="8"/>
        <v>57.110759493670884</v>
      </c>
    </row>
    <row r="329" spans="1:6" ht="12.75">
      <c r="A329" s="25"/>
      <c r="B329" s="8" t="s">
        <v>312</v>
      </c>
      <c r="C329" s="6">
        <v>22417</v>
      </c>
      <c r="D329" s="6"/>
      <c r="E329" s="6"/>
      <c r="F329" s="8">
        <f t="shared" si="8"/>
        <v>-100</v>
      </c>
    </row>
    <row r="330" spans="1:6" ht="12.75">
      <c r="A330" s="25"/>
      <c r="B330" s="8" t="s">
        <v>655</v>
      </c>
      <c r="C330" s="6">
        <v>21878</v>
      </c>
      <c r="D330" s="6"/>
      <c r="E330" s="6"/>
      <c r="F330" s="8">
        <f t="shared" si="8"/>
        <v>-100</v>
      </c>
    </row>
    <row r="331" spans="1:6" ht="12.75">
      <c r="A331" s="25"/>
      <c r="B331" s="8" t="s">
        <v>286</v>
      </c>
      <c r="C331" s="6">
        <v>7300</v>
      </c>
      <c r="D331" s="6"/>
      <c r="E331" s="6"/>
      <c r="F331" s="8">
        <f t="shared" si="8"/>
        <v>-100</v>
      </c>
    </row>
    <row r="332" spans="1:6" ht="12.75">
      <c r="A332" s="25"/>
      <c r="B332" s="8" t="s">
        <v>379</v>
      </c>
      <c r="C332" s="6">
        <v>17320</v>
      </c>
      <c r="D332" s="6"/>
      <c r="E332" s="6"/>
      <c r="F332" s="8">
        <f t="shared" si="8"/>
        <v>-100</v>
      </c>
    </row>
    <row r="333" spans="1:6" ht="12.75">
      <c r="A333" s="25"/>
      <c r="B333" s="8" t="s">
        <v>385</v>
      </c>
      <c r="C333" s="6">
        <v>1200</v>
      </c>
      <c r="D333" s="6"/>
      <c r="E333" s="6"/>
      <c r="F333" s="8">
        <f t="shared" si="8"/>
        <v>-100</v>
      </c>
    </row>
    <row r="334" spans="1:6" ht="12.75">
      <c r="A334" s="25"/>
      <c r="B334" s="8" t="s">
        <v>402</v>
      </c>
      <c r="C334" s="6">
        <v>4000</v>
      </c>
      <c r="D334" s="6"/>
      <c r="E334" s="6"/>
      <c r="F334" s="8">
        <f t="shared" si="8"/>
        <v>-100</v>
      </c>
    </row>
    <row r="335" spans="1:6" ht="12.75">
      <c r="A335" s="25"/>
      <c r="B335" s="8" t="s">
        <v>386</v>
      </c>
      <c r="C335" s="6">
        <v>10147</v>
      </c>
      <c r="D335" s="6"/>
      <c r="E335" s="6"/>
      <c r="F335" s="8">
        <f t="shared" si="8"/>
        <v>-100</v>
      </c>
    </row>
    <row r="336" spans="1:6" ht="12.75">
      <c r="A336" s="25" t="s">
        <v>14</v>
      </c>
      <c r="B336" s="5" t="s">
        <v>164</v>
      </c>
      <c r="C336" s="5">
        <f>C338</f>
        <v>46991</v>
      </c>
      <c r="D336" s="5">
        <f>D338</f>
        <v>34000</v>
      </c>
      <c r="E336" s="5">
        <f>E338</f>
        <v>0</v>
      </c>
      <c r="F336" s="8">
        <f t="shared" si="8"/>
        <v>-27.645719393075268</v>
      </c>
    </row>
    <row r="337" spans="1:6" ht="12.75">
      <c r="A337" s="25"/>
      <c r="B337" s="5" t="s">
        <v>80</v>
      </c>
      <c r="C337" s="6"/>
      <c r="D337" s="6"/>
      <c r="E337" s="6"/>
      <c r="F337" s="8" t="s">
        <v>248</v>
      </c>
    </row>
    <row r="338" spans="1:6" ht="12.75">
      <c r="A338" s="25"/>
      <c r="B338" s="8" t="s">
        <v>68</v>
      </c>
      <c r="C338" s="6">
        <v>46991</v>
      </c>
      <c r="D338" s="6">
        <v>34000</v>
      </c>
      <c r="E338" s="6"/>
      <c r="F338" s="8">
        <f t="shared" si="8"/>
        <v>-27.645719393075268</v>
      </c>
    </row>
    <row r="339" spans="1:6" ht="12.75">
      <c r="A339" s="25" t="s">
        <v>15</v>
      </c>
      <c r="B339" s="7" t="s">
        <v>430</v>
      </c>
      <c r="C339" s="5">
        <f>SUM(C341+C345)</f>
        <v>1469904</v>
      </c>
      <c r="D339" s="5">
        <f>SUM(D341+D345)</f>
        <v>889041</v>
      </c>
      <c r="E339" s="5">
        <f>SUM(E341+E345)</f>
        <v>0</v>
      </c>
      <c r="F339" s="8">
        <f t="shared" si="8"/>
        <v>-39.517070502563435</v>
      </c>
    </row>
    <row r="340" spans="1:6" ht="12.75">
      <c r="A340" s="25"/>
      <c r="B340" s="5" t="s">
        <v>165</v>
      </c>
      <c r="C340" s="6"/>
      <c r="D340" s="6"/>
      <c r="E340" s="6"/>
      <c r="F340" s="8" t="s">
        <v>248</v>
      </c>
    </row>
    <row r="341" spans="1:6" ht="12.75">
      <c r="A341" s="25"/>
      <c r="B341" s="8" t="s">
        <v>69</v>
      </c>
      <c r="C341" s="6">
        <f>SUM(C342:C344)</f>
        <v>1385322</v>
      </c>
      <c r="D341" s="6">
        <f>SUM(D342:D344)</f>
        <v>793041</v>
      </c>
      <c r="E341" s="6">
        <f>SUM(E342:E344)</f>
        <v>0</v>
      </c>
      <c r="F341" s="8">
        <f t="shared" si="8"/>
        <v>-42.754031192747966</v>
      </c>
    </row>
    <row r="342" spans="1:6" ht="12.75">
      <c r="A342" s="25"/>
      <c r="B342" s="8" t="s">
        <v>431</v>
      </c>
      <c r="C342" s="6">
        <v>1236981</v>
      </c>
      <c r="D342" s="6">
        <v>554000</v>
      </c>
      <c r="E342" s="6"/>
      <c r="F342" s="8">
        <f t="shared" si="8"/>
        <v>-55.21354006245851</v>
      </c>
    </row>
    <row r="343" spans="1:6" ht="12.75">
      <c r="A343" s="25"/>
      <c r="B343" s="8" t="s">
        <v>742</v>
      </c>
      <c r="C343" s="6"/>
      <c r="D343" s="6">
        <v>150000</v>
      </c>
      <c r="E343" s="6"/>
      <c r="F343" s="8"/>
    </row>
    <row r="344" spans="1:6" ht="12.75">
      <c r="A344" s="25"/>
      <c r="B344" s="8" t="s">
        <v>476</v>
      </c>
      <c r="C344" s="6">
        <v>148341</v>
      </c>
      <c r="D344" s="6">
        <v>89041</v>
      </c>
      <c r="E344" s="6"/>
      <c r="F344" s="8">
        <f t="shared" si="8"/>
        <v>-39.97546194241646</v>
      </c>
    </row>
    <row r="345" spans="1:6" ht="12.75">
      <c r="A345" s="25"/>
      <c r="B345" s="8" t="s">
        <v>70</v>
      </c>
      <c r="C345" s="6">
        <v>84582</v>
      </c>
      <c r="D345" s="6">
        <v>96000</v>
      </c>
      <c r="E345" s="6"/>
      <c r="F345" s="8">
        <f t="shared" si="8"/>
        <v>13.499326097751279</v>
      </c>
    </row>
    <row r="346" spans="1:6" ht="12.75">
      <c r="A346" s="25" t="s">
        <v>16</v>
      </c>
      <c r="B346" s="5" t="s">
        <v>287</v>
      </c>
      <c r="C346" s="5">
        <f>C347</f>
        <v>2703092</v>
      </c>
      <c r="D346" s="5">
        <f>D347</f>
        <v>1980000</v>
      </c>
      <c r="E346" s="5">
        <f>E347</f>
        <v>118047</v>
      </c>
      <c r="F346" s="8">
        <f t="shared" si="8"/>
        <v>-26.750550850655472</v>
      </c>
    </row>
    <row r="347" spans="1:6" ht="12.75">
      <c r="A347" s="25"/>
      <c r="B347" s="8" t="s">
        <v>71</v>
      </c>
      <c r="C347" s="6">
        <v>2703092</v>
      </c>
      <c r="D347" s="6">
        <v>1980000</v>
      </c>
      <c r="E347" s="6">
        <v>118047</v>
      </c>
      <c r="F347" s="8">
        <f t="shared" si="8"/>
        <v>-26.750550850655472</v>
      </c>
    </row>
    <row r="348" spans="1:6" ht="12.75">
      <c r="A348" s="25" t="s">
        <v>17</v>
      </c>
      <c r="B348" s="5" t="s">
        <v>432</v>
      </c>
      <c r="C348" s="5">
        <f>C349</f>
        <v>65807</v>
      </c>
      <c r="D348" s="5">
        <f>D349</f>
        <v>81000</v>
      </c>
      <c r="E348" s="5">
        <f>E349</f>
        <v>0</v>
      </c>
      <c r="F348" s="8">
        <f t="shared" si="8"/>
        <v>23.087209567371247</v>
      </c>
    </row>
    <row r="349" spans="1:6" ht="12.75">
      <c r="A349" s="25"/>
      <c r="B349" s="8" t="s">
        <v>72</v>
      </c>
      <c r="C349" s="6">
        <v>65807</v>
      </c>
      <c r="D349" s="6">
        <v>81000</v>
      </c>
      <c r="E349" s="6"/>
      <c r="F349" s="8">
        <f t="shared" si="8"/>
        <v>23.087209567371247</v>
      </c>
    </row>
    <row r="350" spans="1:6" ht="12.75">
      <c r="A350" s="25" t="s">
        <v>18</v>
      </c>
      <c r="B350" s="7" t="s">
        <v>285</v>
      </c>
      <c r="C350" s="5">
        <f>SUM(C351+C357)</f>
        <v>609292</v>
      </c>
      <c r="D350" s="5">
        <f>SUM(D351+D357)</f>
        <v>626822</v>
      </c>
      <c r="E350" s="5">
        <f>SUM(E351+E357)</f>
        <v>0</v>
      </c>
      <c r="F350" s="8">
        <f t="shared" si="8"/>
        <v>2.8771098258306296</v>
      </c>
    </row>
    <row r="351" spans="1:6" ht="12.75">
      <c r="A351" s="25"/>
      <c r="B351" s="8" t="s">
        <v>73</v>
      </c>
      <c r="C351" s="6">
        <f>SUM(C352:C356)</f>
        <v>503269</v>
      </c>
      <c r="D351" s="6">
        <f>SUM(D352:D356)</f>
        <v>520278</v>
      </c>
      <c r="E351" s="6">
        <f>SUM(E352:E356)</f>
        <v>0</v>
      </c>
      <c r="F351" s="8">
        <f t="shared" si="8"/>
        <v>3.379703498526638</v>
      </c>
    </row>
    <row r="352" spans="1:6" ht="12.75">
      <c r="A352" s="25"/>
      <c r="B352" s="8" t="s">
        <v>918</v>
      </c>
      <c r="C352" s="6">
        <v>388842</v>
      </c>
      <c r="D352" s="6">
        <v>397902</v>
      </c>
      <c r="E352" s="6"/>
      <c r="F352" s="8">
        <f t="shared" si="8"/>
        <v>2.329995216566118</v>
      </c>
    </row>
    <row r="353" spans="1:6" ht="12.75">
      <c r="A353" s="25"/>
      <c r="B353" s="8" t="s">
        <v>743</v>
      </c>
      <c r="C353" s="6"/>
      <c r="D353" s="6">
        <v>4878</v>
      </c>
      <c r="E353" s="6"/>
      <c r="F353" s="8"/>
    </row>
    <row r="354" spans="1:6" ht="12.75">
      <c r="A354" s="25"/>
      <c r="B354" s="8" t="s">
        <v>258</v>
      </c>
      <c r="C354" s="6">
        <v>31240</v>
      </c>
      <c r="D354" s="6">
        <v>30998</v>
      </c>
      <c r="E354" s="6"/>
      <c r="F354" s="8">
        <f t="shared" si="8"/>
        <v>-0.7746478873239369</v>
      </c>
    </row>
    <row r="355" spans="1:6" ht="12.75">
      <c r="A355" s="25"/>
      <c r="B355" s="8" t="s">
        <v>253</v>
      </c>
      <c r="C355" s="6">
        <v>73095</v>
      </c>
      <c r="D355" s="6">
        <v>76000</v>
      </c>
      <c r="E355" s="6"/>
      <c r="F355" s="8">
        <f t="shared" si="8"/>
        <v>3.9742800465148065</v>
      </c>
    </row>
    <row r="356" spans="1:6" ht="12.75">
      <c r="A356" s="25"/>
      <c r="B356" s="8" t="s">
        <v>4</v>
      </c>
      <c r="C356" s="6">
        <v>10092</v>
      </c>
      <c r="D356" s="6">
        <v>10500</v>
      </c>
      <c r="E356" s="6"/>
      <c r="F356" s="8"/>
    </row>
    <row r="357" spans="1:6" ht="12.75">
      <c r="A357" s="25"/>
      <c r="B357" s="8" t="s">
        <v>103</v>
      </c>
      <c r="C357" s="6">
        <f>SUM(C358:C360)</f>
        <v>106023</v>
      </c>
      <c r="D357" s="6">
        <f>SUM(D358:D360)</f>
        <v>106544</v>
      </c>
      <c r="E357" s="6">
        <f>SUM(E358:E358)</f>
        <v>0</v>
      </c>
      <c r="F357" s="8">
        <f t="shared" si="8"/>
        <v>0.49140280882448906</v>
      </c>
    </row>
    <row r="358" spans="1:6" ht="12.75">
      <c r="A358" s="25"/>
      <c r="B358" s="8" t="s">
        <v>74</v>
      </c>
      <c r="C358" s="6">
        <v>89677</v>
      </c>
      <c r="D358" s="6">
        <v>89934</v>
      </c>
      <c r="E358" s="6"/>
      <c r="F358" s="8">
        <f t="shared" si="8"/>
        <v>0.28658407395430174</v>
      </c>
    </row>
    <row r="359" spans="1:6" ht="12.75">
      <c r="A359" s="25"/>
      <c r="B359" s="8" t="s">
        <v>351</v>
      </c>
      <c r="C359" s="6">
        <v>3493</v>
      </c>
      <c r="D359" s="6">
        <v>3500</v>
      </c>
      <c r="E359" s="6"/>
      <c r="F359" s="8">
        <f t="shared" si="8"/>
        <v>0.20040080160319462</v>
      </c>
    </row>
    <row r="360" spans="1:6" ht="12.75">
      <c r="A360" s="25"/>
      <c r="B360" s="8" t="s">
        <v>291</v>
      </c>
      <c r="C360" s="6">
        <v>12853</v>
      </c>
      <c r="D360" s="6">
        <v>13110</v>
      </c>
      <c r="E360" s="6"/>
      <c r="F360" s="8">
        <f t="shared" si="8"/>
        <v>1.9995331829145044</v>
      </c>
    </row>
    <row r="361" spans="1:6" ht="12.75">
      <c r="A361" s="25" t="s">
        <v>19</v>
      </c>
      <c r="B361" s="5" t="s">
        <v>435</v>
      </c>
      <c r="C361" s="5">
        <f>SUM(C362)</f>
        <v>251927</v>
      </c>
      <c r="D361" s="5">
        <f>SUM(D362)</f>
        <v>257355</v>
      </c>
      <c r="E361" s="5">
        <f>SUM(E362)</f>
        <v>0</v>
      </c>
      <c r="F361" s="8">
        <f t="shared" si="8"/>
        <v>2.1545924017671894</v>
      </c>
    </row>
    <row r="362" spans="1:6" ht="12.75">
      <c r="A362" s="25"/>
      <c r="B362" s="8" t="s">
        <v>103</v>
      </c>
      <c r="C362" s="8">
        <f>SUM(C363:C364)</f>
        <v>251927</v>
      </c>
      <c r="D362" s="8">
        <f>SUM(D363:D364)</f>
        <v>257355</v>
      </c>
      <c r="E362" s="8">
        <f>SUM(E363:E364)</f>
        <v>0</v>
      </c>
      <c r="F362" s="8">
        <f t="shared" si="8"/>
        <v>2.1545924017671894</v>
      </c>
    </row>
    <row r="363" spans="1:6" ht="12.75">
      <c r="A363" s="25"/>
      <c r="B363" s="8" t="s">
        <v>490</v>
      </c>
      <c r="C363" s="6">
        <v>29030</v>
      </c>
      <c r="D363" s="6">
        <v>30000</v>
      </c>
      <c r="E363" s="6"/>
      <c r="F363" s="8">
        <f aca="true" t="shared" si="9" ref="F363:F432">D363/C363*100-100</f>
        <v>3.3413709955218707</v>
      </c>
    </row>
    <row r="364" spans="1:6" ht="12.75">
      <c r="A364" s="25"/>
      <c r="B364" s="8" t="s">
        <v>656</v>
      </c>
      <c r="C364" s="6">
        <v>222897</v>
      </c>
      <c r="D364" s="6">
        <v>227355</v>
      </c>
      <c r="E364" s="6"/>
      <c r="F364" s="8">
        <f t="shared" si="9"/>
        <v>2.000026918262691</v>
      </c>
    </row>
    <row r="365" spans="1:6" ht="12.75">
      <c r="A365" s="25" t="s">
        <v>778</v>
      </c>
      <c r="B365" s="5" t="s">
        <v>485</v>
      </c>
      <c r="C365" s="5">
        <f>C366</f>
        <v>7399</v>
      </c>
      <c r="D365" s="5"/>
      <c r="E365" s="5"/>
      <c r="F365" s="5"/>
    </row>
    <row r="366" spans="1:6" ht="12.75">
      <c r="A366" s="25"/>
      <c r="B366" s="8" t="s">
        <v>772</v>
      </c>
      <c r="C366" s="6">
        <v>7399</v>
      </c>
      <c r="D366" s="6"/>
      <c r="E366" s="6"/>
      <c r="F366" s="8"/>
    </row>
    <row r="367" spans="1:6" ht="12.75">
      <c r="A367" s="25" t="s">
        <v>20</v>
      </c>
      <c r="B367" s="7" t="s">
        <v>255</v>
      </c>
      <c r="C367" s="5">
        <f>SUM(C368:C369)</f>
        <v>127742</v>
      </c>
      <c r="D367" s="5">
        <f>SUM(D368:D369)</f>
        <v>1800</v>
      </c>
      <c r="E367" s="5">
        <f>SUM(E368:E369)</f>
        <v>0</v>
      </c>
      <c r="F367" s="8">
        <f t="shared" si="9"/>
        <v>-98.5909098025708</v>
      </c>
    </row>
    <row r="368" spans="1:6" ht="12.75">
      <c r="A368" s="25"/>
      <c r="B368" s="6" t="s">
        <v>22</v>
      </c>
      <c r="C368" s="6">
        <v>125042</v>
      </c>
      <c r="D368" s="6">
        <v>0</v>
      </c>
      <c r="E368" s="6"/>
      <c r="F368" s="8">
        <f t="shared" si="9"/>
        <v>-100</v>
      </c>
    </row>
    <row r="369" spans="1:6" ht="13.5" thickBot="1">
      <c r="A369" s="25"/>
      <c r="B369" s="8" t="s">
        <v>21</v>
      </c>
      <c r="C369" s="6">
        <v>2700</v>
      </c>
      <c r="D369" s="6">
        <v>1800</v>
      </c>
      <c r="E369" s="6"/>
      <c r="F369" s="8">
        <f t="shared" si="9"/>
        <v>-33.33333333333334</v>
      </c>
    </row>
    <row r="370" spans="1:6" ht="15" thickBot="1" thickTop="1">
      <c r="A370" s="42" t="s">
        <v>428</v>
      </c>
      <c r="B370" s="44" t="s">
        <v>779</v>
      </c>
      <c r="C370" s="44">
        <f>SUM(C371)</f>
        <v>0</v>
      </c>
      <c r="D370" s="44">
        <f>SUM(D371)</f>
        <v>4000</v>
      </c>
      <c r="E370" s="44">
        <f>SUM(E371)</f>
        <v>0</v>
      </c>
      <c r="F370" s="391" t="s">
        <v>248</v>
      </c>
    </row>
    <row r="371" spans="1:6" ht="13.5" thickTop="1">
      <c r="A371" s="22" t="s">
        <v>780</v>
      </c>
      <c r="B371" s="36" t="s">
        <v>781</v>
      </c>
      <c r="C371" s="11"/>
      <c r="D371" s="36">
        <f>D372</f>
        <v>4000</v>
      </c>
      <c r="E371" s="11"/>
      <c r="F371" s="45"/>
    </row>
    <row r="372" spans="1:6" ht="12.75">
      <c r="A372" s="25"/>
      <c r="B372" s="8" t="s">
        <v>442</v>
      </c>
      <c r="C372" s="6">
        <v>0</v>
      </c>
      <c r="D372" s="6">
        <v>4000</v>
      </c>
      <c r="E372" s="6"/>
      <c r="F372" s="8" t="s">
        <v>248</v>
      </c>
    </row>
    <row r="373" spans="1:6" ht="13.5" thickBot="1">
      <c r="A373" s="25"/>
      <c r="B373" s="8" t="s">
        <v>81</v>
      </c>
      <c r="C373" s="6"/>
      <c r="D373" s="6"/>
      <c r="E373" s="6"/>
      <c r="F373" s="8" t="s">
        <v>248</v>
      </c>
    </row>
    <row r="374" spans="1:6" ht="15" thickBot="1" thickTop="1">
      <c r="A374" s="42" t="s">
        <v>436</v>
      </c>
      <c r="B374" s="44" t="s">
        <v>437</v>
      </c>
      <c r="C374" s="44">
        <f>SUM(C375+C386+C389)</f>
        <v>688186</v>
      </c>
      <c r="D374" s="44">
        <f>SUM(D375+D386+D389)</f>
        <v>764705</v>
      </c>
      <c r="E374" s="44">
        <f>SUM(E375+E386+E389)</f>
        <v>17895</v>
      </c>
      <c r="F374" s="391">
        <f t="shared" si="9"/>
        <v>11.118941681464008</v>
      </c>
    </row>
    <row r="375" spans="1:6" ht="13.5" thickTop="1">
      <c r="A375" s="25" t="s">
        <v>438</v>
      </c>
      <c r="B375" s="7" t="s">
        <v>439</v>
      </c>
      <c r="C375" s="5">
        <f>SUM(C376+C377+C382)</f>
        <v>605031</v>
      </c>
      <c r="D375" s="5">
        <f>SUM(D376+D377+D382)</f>
        <v>670432</v>
      </c>
      <c r="E375" s="5">
        <f>SUM(E376+E377+E382)</f>
        <v>17895</v>
      </c>
      <c r="F375" s="9">
        <f t="shared" si="9"/>
        <v>10.809528767947427</v>
      </c>
    </row>
    <row r="376" spans="1:6" ht="12.75">
      <c r="A376" s="25"/>
      <c r="B376" s="8" t="s">
        <v>230</v>
      </c>
      <c r="C376" s="6">
        <v>7206</v>
      </c>
      <c r="D376" s="6">
        <v>13274</v>
      </c>
      <c r="E376" s="6">
        <v>172</v>
      </c>
      <c r="F376" s="8">
        <f t="shared" si="9"/>
        <v>84.2076047737996</v>
      </c>
    </row>
    <row r="377" spans="1:6" ht="12.75">
      <c r="A377" s="25"/>
      <c r="B377" s="8" t="s">
        <v>73</v>
      </c>
      <c r="C377" s="6">
        <f>SUM(C378:C381)</f>
        <v>520200</v>
      </c>
      <c r="D377" s="6">
        <f>SUM(D378:D381)</f>
        <v>561448</v>
      </c>
      <c r="E377" s="6">
        <f>SUM(E378:E381)</f>
        <v>17723</v>
      </c>
      <c r="F377" s="8">
        <f t="shared" si="9"/>
        <v>7.929257977700871</v>
      </c>
    </row>
    <row r="378" spans="1:6" ht="12.75">
      <c r="A378" s="25"/>
      <c r="B378" s="8" t="s">
        <v>918</v>
      </c>
      <c r="C378" s="6">
        <v>399868</v>
      </c>
      <c r="D378" s="6">
        <v>431097</v>
      </c>
      <c r="E378" s="6">
        <v>10515</v>
      </c>
      <c r="F378" s="8">
        <f t="shared" si="9"/>
        <v>7.809827242990195</v>
      </c>
    </row>
    <row r="379" spans="1:6" ht="12.75">
      <c r="A379" s="25"/>
      <c r="B379" s="8" t="s">
        <v>258</v>
      </c>
      <c r="C379" s="6">
        <v>32541</v>
      </c>
      <c r="D379" s="6">
        <v>34512</v>
      </c>
      <c r="E379" s="6"/>
      <c r="F379" s="8">
        <f t="shared" si="9"/>
        <v>6.056974278602382</v>
      </c>
    </row>
    <row r="380" spans="1:6" ht="12.75">
      <c r="A380" s="25"/>
      <c r="B380" s="8" t="s">
        <v>253</v>
      </c>
      <c r="C380" s="6">
        <v>77166</v>
      </c>
      <c r="D380" s="6">
        <v>84273</v>
      </c>
      <c r="E380" s="6">
        <v>6344</v>
      </c>
      <c r="F380" s="8">
        <f t="shared" si="9"/>
        <v>9.210014773345776</v>
      </c>
    </row>
    <row r="381" spans="1:6" ht="12.75">
      <c r="A381" s="25"/>
      <c r="B381" s="8" t="s">
        <v>4</v>
      </c>
      <c r="C381" s="6">
        <v>10625</v>
      </c>
      <c r="D381" s="6">
        <v>11566</v>
      </c>
      <c r="E381" s="6">
        <v>864</v>
      </c>
      <c r="F381" s="8">
        <f t="shared" si="9"/>
        <v>8.856470588235283</v>
      </c>
    </row>
    <row r="382" spans="1:6" ht="12.75">
      <c r="A382" s="25"/>
      <c r="B382" s="8" t="s">
        <v>103</v>
      </c>
      <c r="C382" s="6">
        <f>SUM(C383:C385)</f>
        <v>77625</v>
      </c>
      <c r="D382" s="6">
        <f>SUM(D383:D385)</f>
        <v>95710</v>
      </c>
      <c r="E382" s="6">
        <f>SUM(E383:E385)</f>
        <v>0</v>
      </c>
      <c r="F382" s="8">
        <f t="shared" si="9"/>
        <v>23.297906602254443</v>
      </c>
    </row>
    <row r="383" spans="1:6" ht="12.75">
      <c r="A383" s="25"/>
      <c r="B383" s="8" t="s">
        <v>74</v>
      </c>
      <c r="C383" s="6">
        <v>55521</v>
      </c>
      <c r="D383" s="6">
        <v>69194</v>
      </c>
      <c r="E383" s="6"/>
      <c r="F383" s="8">
        <f t="shared" si="9"/>
        <v>24.626717818483087</v>
      </c>
    </row>
    <row r="384" spans="1:6" ht="12.75">
      <c r="A384" s="25"/>
      <c r="B384" s="8" t="s">
        <v>231</v>
      </c>
      <c r="C384" s="6">
        <v>984</v>
      </c>
      <c r="D384" s="6">
        <v>1293</v>
      </c>
      <c r="E384" s="6"/>
      <c r="F384" s="8">
        <f t="shared" si="9"/>
        <v>31.402439024390247</v>
      </c>
    </row>
    <row r="385" spans="1:6" ht="12.75">
      <c r="A385" s="25"/>
      <c r="B385" s="8" t="s">
        <v>291</v>
      </c>
      <c r="C385" s="6">
        <v>21120</v>
      </c>
      <c r="D385" s="6">
        <v>25223</v>
      </c>
      <c r="E385" s="6"/>
      <c r="F385" s="8">
        <f t="shared" si="9"/>
        <v>19.427083333333343</v>
      </c>
    </row>
    <row r="386" spans="1:6" ht="12.75">
      <c r="A386" s="25" t="s">
        <v>440</v>
      </c>
      <c r="B386" s="5" t="s">
        <v>441</v>
      </c>
      <c r="C386" s="5">
        <f>SUM(C387)</f>
        <v>78000</v>
      </c>
      <c r="D386" s="5">
        <f>SUM(D387)</f>
        <v>93412</v>
      </c>
      <c r="E386" s="5"/>
      <c r="F386" s="8">
        <f t="shared" si="9"/>
        <v>19.758974358974356</v>
      </c>
    </row>
    <row r="387" spans="1:6" ht="12.75">
      <c r="A387" s="25"/>
      <c r="B387" s="8" t="s">
        <v>442</v>
      </c>
      <c r="C387" s="6">
        <v>78000</v>
      </c>
      <c r="D387" s="6">
        <v>93412</v>
      </c>
      <c r="E387" s="6"/>
      <c r="F387" s="8">
        <f t="shared" si="9"/>
        <v>19.758974358974356</v>
      </c>
    </row>
    <row r="388" spans="1:6" ht="12.75">
      <c r="A388" s="25"/>
      <c r="B388" s="8" t="s">
        <v>81</v>
      </c>
      <c r="C388" s="6"/>
      <c r="D388" s="6"/>
      <c r="E388" s="6"/>
      <c r="F388" s="8" t="s">
        <v>248</v>
      </c>
    </row>
    <row r="389" spans="1:6" ht="12.75">
      <c r="A389" s="25" t="s">
        <v>79</v>
      </c>
      <c r="B389" s="5" t="s">
        <v>163</v>
      </c>
      <c r="C389" s="5">
        <f>C390</f>
        <v>5155</v>
      </c>
      <c r="D389" s="5">
        <f>D390</f>
        <v>861</v>
      </c>
      <c r="E389" s="5">
        <f>E390</f>
        <v>0</v>
      </c>
      <c r="F389" s="8">
        <f t="shared" si="9"/>
        <v>-83.29776915615906</v>
      </c>
    </row>
    <row r="390" spans="1:6" ht="13.5" thickBot="1">
      <c r="A390" s="25"/>
      <c r="B390" s="8" t="s">
        <v>220</v>
      </c>
      <c r="C390" s="6">
        <v>5155</v>
      </c>
      <c r="D390" s="6">
        <v>861</v>
      </c>
      <c r="E390" s="6"/>
      <c r="F390" s="8">
        <f t="shared" si="9"/>
        <v>-83.29776915615906</v>
      </c>
    </row>
    <row r="391" spans="1:6" ht="15" thickBot="1" thickTop="1">
      <c r="A391" s="42" t="s">
        <v>443</v>
      </c>
      <c r="B391" s="44" t="s">
        <v>78</v>
      </c>
      <c r="C391" s="44">
        <f>SUM(C392+C402+C405+C407+C409+C413+C415)</f>
        <v>1698650</v>
      </c>
      <c r="D391" s="44">
        <f>SUM(D392+D402+D405+D407+D409+D413+D415)</f>
        <v>2272073</v>
      </c>
      <c r="E391" s="44">
        <f>SUM(E392+E402+E405+E407+E409+E413+E415)</f>
        <v>17974</v>
      </c>
      <c r="F391" s="391">
        <f t="shared" si="9"/>
        <v>33.75757218968002</v>
      </c>
    </row>
    <row r="392" spans="1:6" ht="13.5" thickTop="1">
      <c r="A392" s="38" t="s">
        <v>447</v>
      </c>
      <c r="B392" s="47" t="s">
        <v>448</v>
      </c>
      <c r="C392" s="47">
        <f>SUM(C393+C398)</f>
        <v>594281</v>
      </c>
      <c r="D392" s="47">
        <f>SUM(D393+D398)</f>
        <v>863537</v>
      </c>
      <c r="E392" s="47">
        <f>SUM(E393+E398)</f>
        <v>11759</v>
      </c>
      <c r="F392" s="9">
        <f t="shared" si="9"/>
        <v>45.307859413307824</v>
      </c>
    </row>
    <row r="393" spans="1:6" ht="12.75">
      <c r="A393" s="25"/>
      <c r="B393" s="8" t="s">
        <v>103</v>
      </c>
      <c r="C393" s="6">
        <f>SUM(C394:C397)</f>
        <v>46652</v>
      </c>
      <c r="D393" s="6">
        <f>SUM(D394:D397)</f>
        <v>53200</v>
      </c>
      <c r="E393" s="6">
        <f>SUM(E394:E397)</f>
        <v>2063</v>
      </c>
      <c r="F393" s="8">
        <f t="shared" si="9"/>
        <v>14.035839835376834</v>
      </c>
    </row>
    <row r="394" spans="1:6" ht="12.75">
      <c r="A394" s="22"/>
      <c r="B394" s="45" t="s">
        <v>25</v>
      </c>
      <c r="C394" s="11">
        <v>6942</v>
      </c>
      <c r="D394" s="11">
        <v>5500</v>
      </c>
      <c r="E394" s="11"/>
      <c r="F394" s="8">
        <f t="shared" si="9"/>
        <v>-20.77211178334774</v>
      </c>
    </row>
    <row r="395" spans="1:6" ht="12.75">
      <c r="A395" s="46"/>
      <c r="B395" s="40" t="s">
        <v>82</v>
      </c>
      <c r="C395" s="40">
        <v>36268</v>
      </c>
      <c r="D395" s="40">
        <v>32700</v>
      </c>
      <c r="E395" s="40">
        <v>2063</v>
      </c>
      <c r="F395" s="8">
        <f t="shared" si="9"/>
        <v>-9.837873607587952</v>
      </c>
    </row>
    <row r="396" spans="1:6" ht="12.75">
      <c r="A396" s="46"/>
      <c r="B396" s="40" t="s">
        <v>733</v>
      </c>
      <c r="C396" s="40">
        <v>0</v>
      </c>
      <c r="D396" s="40">
        <v>10000</v>
      </c>
      <c r="E396" s="40"/>
      <c r="F396" s="8" t="s">
        <v>248</v>
      </c>
    </row>
    <row r="397" spans="1:6" ht="12.75">
      <c r="A397" s="46"/>
      <c r="B397" s="40" t="s">
        <v>23</v>
      </c>
      <c r="C397" s="40">
        <v>3442</v>
      </c>
      <c r="D397" s="40">
        <v>5000</v>
      </c>
      <c r="E397" s="40"/>
      <c r="F397" s="8">
        <f t="shared" si="9"/>
        <v>45.26438117373618</v>
      </c>
    </row>
    <row r="398" spans="1:6" ht="12.75">
      <c r="A398" s="46"/>
      <c r="B398" s="40" t="s">
        <v>381</v>
      </c>
      <c r="C398" s="40">
        <f>SUM(C399:C401)</f>
        <v>547629</v>
      </c>
      <c r="D398" s="40">
        <f>SUM(D399:D401)</f>
        <v>810337</v>
      </c>
      <c r="E398" s="40">
        <f>SUM(E399:E401)</f>
        <v>9696</v>
      </c>
      <c r="F398" s="8">
        <f t="shared" si="9"/>
        <v>47.97189338037248</v>
      </c>
    </row>
    <row r="399" spans="1:6" ht="12.75">
      <c r="A399" s="46"/>
      <c r="B399" s="40" t="s">
        <v>748</v>
      </c>
      <c r="C399" s="40">
        <v>155316</v>
      </c>
      <c r="D399" s="40">
        <v>9000</v>
      </c>
      <c r="E399" s="40"/>
      <c r="F399" s="8">
        <f t="shared" si="9"/>
        <v>-94.20536197172217</v>
      </c>
    </row>
    <row r="400" spans="1:6" ht="12.75">
      <c r="A400" s="46"/>
      <c r="B400" s="40" t="s">
        <v>24</v>
      </c>
      <c r="C400" s="40">
        <v>3050</v>
      </c>
      <c r="D400" s="40">
        <v>0</v>
      </c>
      <c r="E400" s="40"/>
      <c r="F400" s="8">
        <f t="shared" si="9"/>
        <v>-100</v>
      </c>
    </row>
    <row r="401" spans="1:6" ht="12.75">
      <c r="A401" s="46"/>
      <c r="B401" s="40" t="s">
        <v>421</v>
      </c>
      <c r="C401" s="40">
        <v>389263</v>
      </c>
      <c r="D401" s="40">
        <v>801337</v>
      </c>
      <c r="E401" s="40">
        <v>9696</v>
      </c>
      <c r="F401" s="8">
        <f t="shared" si="9"/>
        <v>105.86004834777515</v>
      </c>
    </row>
    <row r="402" spans="1:6" ht="12.75">
      <c r="A402" s="46" t="s">
        <v>449</v>
      </c>
      <c r="B402" s="48" t="s">
        <v>659</v>
      </c>
      <c r="C402" s="48">
        <f>SUM(C403:C404)</f>
        <v>17043</v>
      </c>
      <c r="D402" s="48">
        <f>SUM(D403:D404)</f>
        <v>38000</v>
      </c>
      <c r="E402" s="48">
        <f>SUM(E403:E404)</f>
        <v>0</v>
      </c>
      <c r="F402" s="8">
        <f t="shared" si="9"/>
        <v>122.9654403567447</v>
      </c>
    </row>
    <row r="403" spans="1:6" ht="12.75">
      <c r="A403" s="46"/>
      <c r="B403" s="40" t="s">
        <v>641</v>
      </c>
      <c r="C403" s="40">
        <v>4000</v>
      </c>
      <c r="D403" s="40">
        <v>8000</v>
      </c>
      <c r="E403" s="40"/>
      <c r="F403" s="8">
        <f t="shared" si="9"/>
        <v>100</v>
      </c>
    </row>
    <row r="404" spans="1:6" ht="12.75">
      <c r="A404" s="46"/>
      <c r="B404" s="40" t="s">
        <v>660</v>
      </c>
      <c r="C404" s="40">
        <v>13043</v>
      </c>
      <c r="D404" s="40">
        <v>30000</v>
      </c>
      <c r="E404" s="40"/>
      <c r="F404" s="8">
        <f t="shared" si="9"/>
        <v>130.0084336425669</v>
      </c>
    </row>
    <row r="405" spans="1:6" ht="12.75">
      <c r="A405" s="22" t="s">
        <v>450</v>
      </c>
      <c r="B405" s="12" t="s">
        <v>451</v>
      </c>
      <c r="C405" s="30">
        <f>SUM(C406)</f>
        <v>290806</v>
      </c>
      <c r="D405" s="30">
        <f>SUM(D406)</f>
        <v>329500</v>
      </c>
      <c r="E405" s="30">
        <f>SUM(E406)</f>
        <v>0</v>
      </c>
      <c r="F405" s="8">
        <f t="shared" si="9"/>
        <v>13.30577773498483</v>
      </c>
    </row>
    <row r="406" spans="1:6" ht="12.75">
      <c r="A406" s="25"/>
      <c r="B406" s="8" t="s">
        <v>86</v>
      </c>
      <c r="C406" s="6">
        <v>290806</v>
      </c>
      <c r="D406" s="6">
        <v>329500</v>
      </c>
      <c r="E406" s="6"/>
      <c r="F406" s="8">
        <f t="shared" si="9"/>
        <v>13.30577773498483</v>
      </c>
    </row>
    <row r="407" spans="1:6" ht="12.75">
      <c r="A407" s="25" t="s">
        <v>452</v>
      </c>
      <c r="B407" s="7" t="s">
        <v>453</v>
      </c>
      <c r="C407" s="146">
        <f>SUM(C408)</f>
        <v>97106</v>
      </c>
      <c r="D407" s="146">
        <f>SUM(D408)</f>
        <v>119000</v>
      </c>
      <c r="E407" s="146"/>
      <c r="F407" s="8">
        <f t="shared" si="9"/>
        <v>22.546495582147344</v>
      </c>
    </row>
    <row r="408" spans="1:6" ht="12.75">
      <c r="A408" s="25"/>
      <c r="B408" s="8" t="s">
        <v>87</v>
      </c>
      <c r="C408" s="294">
        <v>97106</v>
      </c>
      <c r="D408" s="294">
        <v>119000</v>
      </c>
      <c r="E408" s="294"/>
      <c r="F408" s="8">
        <f t="shared" si="9"/>
        <v>22.546495582147344</v>
      </c>
    </row>
    <row r="409" spans="1:6" ht="12.75">
      <c r="A409" s="25" t="s">
        <v>454</v>
      </c>
      <c r="B409" s="7" t="s">
        <v>455</v>
      </c>
      <c r="C409" s="5">
        <f>SUM(C410+C412)</f>
        <v>489409</v>
      </c>
      <c r="D409" s="5">
        <f>SUM(D410+D412)</f>
        <v>623036</v>
      </c>
      <c r="E409" s="5">
        <f>SUM(E410+E412)</f>
        <v>3761</v>
      </c>
      <c r="F409" s="8">
        <f t="shared" si="9"/>
        <v>27.30374798992254</v>
      </c>
    </row>
    <row r="410" spans="1:6" ht="12.75">
      <c r="A410" s="25"/>
      <c r="B410" s="8" t="s">
        <v>103</v>
      </c>
      <c r="C410" s="8">
        <f>SUM(C411:C411)</f>
        <v>400665</v>
      </c>
      <c r="D410" s="8">
        <f>SUM(D411:D411)</f>
        <v>614425</v>
      </c>
      <c r="E410" s="8">
        <f>SUM(E411:E411)</f>
        <v>3761</v>
      </c>
      <c r="F410" s="8">
        <f t="shared" si="9"/>
        <v>53.35130345800107</v>
      </c>
    </row>
    <row r="411" spans="1:6" ht="12.75">
      <c r="A411" s="25"/>
      <c r="B411" s="8" t="s">
        <v>88</v>
      </c>
      <c r="C411" s="6">
        <v>400665</v>
      </c>
      <c r="D411" s="6">
        <v>614425</v>
      </c>
      <c r="E411" s="6">
        <v>3761</v>
      </c>
      <c r="F411" s="8">
        <f t="shared" si="9"/>
        <v>53.35130345800107</v>
      </c>
    </row>
    <row r="412" spans="1:6" ht="12.75">
      <c r="A412" s="25"/>
      <c r="B412" s="8" t="s">
        <v>83</v>
      </c>
      <c r="C412" s="6">
        <v>88744</v>
      </c>
      <c r="D412" s="6">
        <v>8611</v>
      </c>
      <c r="E412" s="6"/>
      <c r="F412" s="8"/>
    </row>
    <row r="413" spans="1:6" ht="12.75">
      <c r="A413" s="25" t="s">
        <v>139</v>
      </c>
      <c r="B413" s="5" t="s">
        <v>140</v>
      </c>
      <c r="C413" s="5">
        <f>C414</f>
        <v>100</v>
      </c>
      <c r="D413" s="5">
        <f>D414</f>
        <v>0</v>
      </c>
      <c r="E413" s="5">
        <f>E414</f>
        <v>0</v>
      </c>
      <c r="F413" s="8"/>
    </row>
    <row r="414" spans="1:6" ht="12.75">
      <c r="A414" s="25"/>
      <c r="B414" s="8" t="s">
        <v>141</v>
      </c>
      <c r="C414" s="6">
        <v>100</v>
      </c>
      <c r="D414" s="6"/>
      <c r="E414" s="6"/>
      <c r="F414" s="8"/>
    </row>
    <row r="415" spans="1:6" ht="12.75">
      <c r="A415" s="25" t="s">
        <v>456</v>
      </c>
      <c r="B415" s="7" t="s">
        <v>255</v>
      </c>
      <c r="C415" s="5">
        <f>SUM(C416+C422)</f>
        <v>209905</v>
      </c>
      <c r="D415" s="5">
        <f>SUM(D416+D422)</f>
        <v>299000</v>
      </c>
      <c r="E415" s="5">
        <f>SUM(E416+E422)</f>
        <v>2454</v>
      </c>
      <c r="F415" s="8">
        <f t="shared" si="9"/>
        <v>42.445391963030886</v>
      </c>
    </row>
    <row r="416" spans="1:6" ht="12.75">
      <c r="A416" s="25"/>
      <c r="B416" s="8" t="s">
        <v>103</v>
      </c>
      <c r="C416" s="8">
        <f>SUM(C417:C421)</f>
        <v>110077</v>
      </c>
      <c r="D416" s="8">
        <f>SUM(D417:D421)</f>
        <v>263000</v>
      </c>
      <c r="E416" s="8">
        <f>SUM(E417:E421)</f>
        <v>2454</v>
      </c>
      <c r="F416" s="8">
        <f t="shared" si="9"/>
        <v>138.92366252714007</v>
      </c>
    </row>
    <row r="417" spans="1:6" ht="12.75">
      <c r="A417" s="25"/>
      <c r="B417" s="8" t="s">
        <v>460</v>
      </c>
      <c r="C417" s="6">
        <v>5000</v>
      </c>
      <c r="D417" s="6">
        <v>0</v>
      </c>
      <c r="E417" s="6"/>
      <c r="F417" s="8">
        <f t="shared" si="9"/>
        <v>-100</v>
      </c>
    </row>
    <row r="418" spans="1:6" ht="12.75">
      <c r="A418" s="25"/>
      <c r="B418" s="8" t="s">
        <v>26</v>
      </c>
      <c r="C418" s="6">
        <v>51999</v>
      </c>
      <c r="D418" s="6">
        <v>60000</v>
      </c>
      <c r="E418" s="6"/>
      <c r="F418" s="8">
        <f t="shared" si="9"/>
        <v>15.38683436219928</v>
      </c>
    </row>
    <row r="419" spans="1:6" ht="12.75">
      <c r="A419" s="25"/>
      <c r="B419" s="8" t="s">
        <v>27</v>
      </c>
      <c r="C419" s="6">
        <v>53078</v>
      </c>
      <c r="D419" s="6">
        <v>43000</v>
      </c>
      <c r="E419" s="6"/>
      <c r="F419" s="8">
        <f t="shared" si="9"/>
        <v>-18.987150985342325</v>
      </c>
    </row>
    <row r="420" spans="1:6" ht="12.75">
      <c r="A420" s="25"/>
      <c r="B420" s="8" t="s">
        <v>745</v>
      </c>
      <c r="C420" s="6"/>
      <c r="D420" s="6">
        <v>150000</v>
      </c>
      <c r="E420" s="6"/>
      <c r="F420" s="8"/>
    </row>
    <row r="421" spans="1:6" ht="12.75">
      <c r="A421" s="25"/>
      <c r="B421" s="8" t="s">
        <v>613</v>
      </c>
      <c r="C421" s="6">
        <v>0</v>
      </c>
      <c r="D421" s="6">
        <v>10000</v>
      </c>
      <c r="E421" s="6">
        <v>2454</v>
      </c>
      <c r="F421" s="8" t="s">
        <v>248</v>
      </c>
    </row>
    <row r="422" spans="1:6" ht="12.75">
      <c r="A422" s="25"/>
      <c r="B422" s="8" t="s">
        <v>744</v>
      </c>
      <c r="C422" s="6">
        <f>SUM(C423:C425)</f>
        <v>99828</v>
      </c>
      <c r="D422" s="6">
        <f>SUM(D423:D425)</f>
        <v>36000</v>
      </c>
      <c r="E422" s="6">
        <f>SUM(E423:E425)</f>
        <v>0</v>
      </c>
      <c r="F422" s="28"/>
    </row>
    <row r="423" spans="1:6" ht="12.75">
      <c r="A423" s="25"/>
      <c r="B423" s="8" t="s">
        <v>749</v>
      </c>
      <c r="C423" s="6"/>
      <c r="D423" s="6">
        <v>26000</v>
      </c>
      <c r="E423" s="6"/>
      <c r="F423" s="28"/>
    </row>
    <row r="424" spans="1:6" ht="12.75">
      <c r="A424" s="25"/>
      <c r="B424" s="8" t="s">
        <v>611</v>
      </c>
      <c r="C424" s="6"/>
      <c r="D424" s="6">
        <v>10000</v>
      </c>
      <c r="E424" s="6"/>
      <c r="F424" s="28"/>
    </row>
    <row r="425" spans="1:6" ht="13.5" thickBot="1">
      <c r="A425" s="25"/>
      <c r="B425" s="8" t="s">
        <v>89</v>
      </c>
      <c r="C425" s="6">
        <v>99828</v>
      </c>
      <c r="D425" s="6"/>
      <c r="E425" s="6"/>
      <c r="F425" s="28">
        <f t="shared" si="9"/>
        <v>-100</v>
      </c>
    </row>
    <row r="426" spans="1:6" ht="15" thickBot="1" thickTop="1">
      <c r="A426" s="42" t="s">
        <v>444</v>
      </c>
      <c r="B426" s="44" t="s">
        <v>446</v>
      </c>
      <c r="C426" s="44">
        <f>SUM(C427+C430+C432+C436+C438)</f>
        <v>904322</v>
      </c>
      <c r="D426" s="44">
        <f>SUM(D427+D430+D432+D436)</f>
        <v>874180</v>
      </c>
      <c r="E426" s="44">
        <f>SUM(E427+E430+E432+E436)</f>
        <v>0</v>
      </c>
      <c r="F426" s="391">
        <f t="shared" si="9"/>
        <v>-3.333104801165959</v>
      </c>
    </row>
    <row r="427" spans="1:6" ht="13.5" thickTop="1">
      <c r="A427" s="38" t="s">
        <v>461</v>
      </c>
      <c r="B427" s="47" t="s">
        <v>462</v>
      </c>
      <c r="C427" s="47">
        <f>SUM(C428)</f>
        <v>2700</v>
      </c>
      <c r="D427" s="47">
        <f>SUM(D428)</f>
        <v>0</v>
      </c>
      <c r="E427" s="47"/>
      <c r="F427" s="9">
        <f t="shared" si="9"/>
        <v>-100</v>
      </c>
    </row>
    <row r="428" spans="1:6" ht="12.75">
      <c r="A428" s="25"/>
      <c r="B428" s="8" t="s">
        <v>442</v>
      </c>
      <c r="C428" s="6">
        <v>2700</v>
      </c>
      <c r="D428" s="6"/>
      <c r="E428" s="6"/>
      <c r="F428" s="8">
        <f t="shared" si="9"/>
        <v>-100</v>
      </c>
    </row>
    <row r="429" spans="1:6" ht="12.75">
      <c r="A429" s="25"/>
      <c r="B429" s="8" t="s">
        <v>81</v>
      </c>
      <c r="C429" s="6"/>
      <c r="D429" s="6"/>
      <c r="E429" s="6"/>
      <c r="F429" s="8" t="s">
        <v>248</v>
      </c>
    </row>
    <row r="430" spans="1:6" ht="12.75">
      <c r="A430" s="46" t="s">
        <v>463</v>
      </c>
      <c r="B430" s="48" t="s">
        <v>464</v>
      </c>
      <c r="C430" s="48">
        <f>SUM(C431)</f>
        <v>19962</v>
      </c>
      <c r="D430" s="48">
        <f>SUM(D431)</f>
        <v>16320</v>
      </c>
      <c r="E430" s="48">
        <f>SUM(E431)</f>
        <v>0</v>
      </c>
      <c r="F430" s="8">
        <f t="shared" si="9"/>
        <v>-18.24466486324016</v>
      </c>
    </row>
    <row r="431" spans="1:6" ht="12.75">
      <c r="A431" s="46"/>
      <c r="B431" s="40" t="s">
        <v>90</v>
      </c>
      <c r="C431" s="40">
        <v>19962</v>
      </c>
      <c r="D431" s="40">
        <v>16320</v>
      </c>
      <c r="E431" s="40">
        <v>0</v>
      </c>
      <c r="F431" s="8">
        <f t="shared" si="9"/>
        <v>-18.24466486324016</v>
      </c>
    </row>
    <row r="432" spans="1:6" ht="12.75">
      <c r="A432" s="25" t="s">
        <v>465</v>
      </c>
      <c r="B432" s="7" t="s">
        <v>466</v>
      </c>
      <c r="C432" s="5">
        <f>SUM(C433:C435)</f>
        <v>674642</v>
      </c>
      <c r="D432" s="5">
        <f>SUM(D433:D435)</f>
        <v>645320</v>
      </c>
      <c r="E432" s="5">
        <f>SUM(E433:E435)</f>
        <v>0</v>
      </c>
      <c r="F432" s="8">
        <f t="shared" si="9"/>
        <v>-4.346305151472933</v>
      </c>
    </row>
    <row r="433" spans="1:6" ht="12.75">
      <c r="A433" s="25"/>
      <c r="B433" s="8" t="s">
        <v>467</v>
      </c>
      <c r="C433" s="6">
        <v>551252</v>
      </c>
      <c r="D433" s="6">
        <v>567800</v>
      </c>
      <c r="E433" s="6"/>
      <c r="F433" s="8">
        <f aca="true" t="shared" si="10" ref="F433:F466">D433/C433*100-100</f>
        <v>3.0018938706798366</v>
      </c>
    </row>
    <row r="434" spans="1:6" ht="12.75">
      <c r="A434" s="25"/>
      <c r="B434" s="8" t="s">
        <v>771</v>
      </c>
      <c r="C434" s="6">
        <v>47390</v>
      </c>
      <c r="D434" s="6">
        <v>0</v>
      </c>
      <c r="E434" s="6"/>
      <c r="F434" s="8" t="s">
        <v>248</v>
      </c>
    </row>
    <row r="435" spans="1:6" ht="12.75">
      <c r="A435" s="35"/>
      <c r="B435" s="8" t="s">
        <v>917</v>
      </c>
      <c r="C435" s="11">
        <v>76000</v>
      </c>
      <c r="D435" s="11">
        <v>77520</v>
      </c>
      <c r="E435" s="11"/>
      <c r="F435" s="8">
        <f t="shared" si="10"/>
        <v>2</v>
      </c>
    </row>
    <row r="436" spans="1:6" ht="12.75">
      <c r="A436" s="22" t="s">
        <v>468</v>
      </c>
      <c r="B436" s="12" t="s">
        <v>274</v>
      </c>
      <c r="C436" s="156">
        <f>SUM(C437:C437)</f>
        <v>206018</v>
      </c>
      <c r="D436" s="156">
        <f>D437</f>
        <v>212540</v>
      </c>
      <c r="E436" s="156"/>
      <c r="F436" s="8">
        <f t="shared" si="10"/>
        <v>3.1657427991728753</v>
      </c>
    </row>
    <row r="437" spans="1:6" ht="12" customHeight="1">
      <c r="A437" s="25"/>
      <c r="B437" s="8" t="s">
        <v>723</v>
      </c>
      <c r="C437" s="6">
        <v>206018</v>
      </c>
      <c r="D437" s="6">
        <v>212540</v>
      </c>
      <c r="E437" s="6"/>
      <c r="F437" s="28">
        <f t="shared" si="10"/>
        <v>3.1657427991728753</v>
      </c>
    </row>
    <row r="438" spans="1:6" ht="12" customHeight="1">
      <c r="A438" s="399" t="s">
        <v>142</v>
      </c>
      <c r="B438" s="30" t="s">
        <v>143</v>
      </c>
      <c r="C438" s="30">
        <f>C439</f>
        <v>1000</v>
      </c>
      <c r="D438" s="30"/>
      <c r="E438" s="30"/>
      <c r="F438" s="9"/>
    </row>
    <row r="439" spans="1:6" ht="12" customHeight="1" thickBot="1">
      <c r="A439" s="22"/>
      <c r="B439" s="45" t="s">
        <v>144</v>
      </c>
      <c r="C439" s="11">
        <v>1000</v>
      </c>
      <c r="D439" s="11"/>
      <c r="E439" s="11"/>
      <c r="F439" s="45"/>
    </row>
    <row r="440" spans="1:6" ht="15" thickBot="1" thickTop="1">
      <c r="A440" s="42" t="s">
        <v>469</v>
      </c>
      <c r="B440" s="44" t="s">
        <v>288</v>
      </c>
      <c r="C440" s="44">
        <f>SUM(C441+C454+C457)</f>
        <v>806376</v>
      </c>
      <c r="D440" s="44">
        <f>SUM(D441+D454+D457)</f>
        <v>1485254</v>
      </c>
      <c r="E440" s="44">
        <f>SUM(E441+E454+E457)</f>
        <v>9150</v>
      </c>
      <c r="F440" s="391">
        <f t="shared" si="10"/>
        <v>84.1887655386569</v>
      </c>
    </row>
    <row r="441" spans="1:6" ht="13.5" thickTop="1">
      <c r="A441" s="153" t="s">
        <v>470</v>
      </c>
      <c r="B441" s="12" t="s">
        <v>289</v>
      </c>
      <c r="C441" s="30">
        <f>SUM(C442+C447+C451)</f>
        <v>606250</v>
      </c>
      <c r="D441" s="30">
        <f>SUM(D442+D447+D451)</f>
        <v>551362</v>
      </c>
      <c r="E441" s="30">
        <f>SUM(E442+E447+E451)</f>
        <v>0</v>
      </c>
      <c r="F441" s="9">
        <f t="shared" si="10"/>
        <v>-9.053690721649488</v>
      </c>
    </row>
    <row r="442" spans="1:6" ht="12.75">
      <c r="A442" s="25"/>
      <c r="B442" s="8" t="s">
        <v>91</v>
      </c>
      <c r="C442" s="6">
        <f>SUM(C443:C446)</f>
        <v>328391</v>
      </c>
      <c r="D442" s="6">
        <f>SUM(D443:D446)</f>
        <v>340812</v>
      </c>
      <c r="E442" s="6">
        <f>SUM(E443:E446)</f>
        <v>0</v>
      </c>
      <c r="F442" s="8">
        <f t="shared" si="10"/>
        <v>3.782381368551512</v>
      </c>
    </row>
    <row r="443" spans="1:6" ht="12.75">
      <c r="A443" s="25"/>
      <c r="B443" s="8" t="s">
        <v>378</v>
      </c>
      <c r="C443" s="6">
        <v>257096</v>
      </c>
      <c r="D443" s="6">
        <v>264472</v>
      </c>
      <c r="E443" s="6"/>
      <c r="F443" s="8">
        <f t="shared" si="10"/>
        <v>2.868967234029313</v>
      </c>
    </row>
    <row r="444" spans="1:6" ht="12.75">
      <c r="A444" s="25"/>
      <c r="B444" s="8" t="s">
        <v>258</v>
      </c>
      <c r="C444" s="6">
        <v>18495</v>
      </c>
      <c r="D444" s="6">
        <v>19200</v>
      </c>
      <c r="E444" s="6"/>
      <c r="F444" s="8">
        <f t="shared" si="10"/>
        <v>3.811841038118402</v>
      </c>
    </row>
    <row r="445" spans="1:6" ht="12.75">
      <c r="A445" s="25"/>
      <c r="B445" s="8" t="s">
        <v>145</v>
      </c>
      <c r="C445" s="6">
        <v>46242</v>
      </c>
      <c r="D445" s="6">
        <v>50190</v>
      </c>
      <c r="E445" s="6"/>
      <c r="F445" s="8">
        <f t="shared" si="10"/>
        <v>8.537693006357856</v>
      </c>
    </row>
    <row r="446" spans="1:6" ht="12.75">
      <c r="A446" s="25"/>
      <c r="B446" s="8" t="s">
        <v>4</v>
      </c>
      <c r="C446" s="6">
        <v>6558</v>
      </c>
      <c r="D446" s="6">
        <v>6950</v>
      </c>
      <c r="E446" s="6"/>
      <c r="F446" s="8">
        <f t="shared" si="10"/>
        <v>5.977432143946331</v>
      </c>
    </row>
    <row r="447" spans="1:6" ht="12.75">
      <c r="A447" s="25"/>
      <c r="B447" s="8" t="s">
        <v>103</v>
      </c>
      <c r="C447" s="6">
        <f>SUM(C448:C450)</f>
        <v>167859</v>
      </c>
      <c r="D447" s="6">
        <f>SUM(D448:D450)</f>
        <v>170550</v>
      </c>
      <c r="E447" s="6">
        <f>SUM(E448:E450)</f>
        <v>0</v>
      </c>
      <c r="F447" s="8">
        <f t="shared" si="10"/>
        <v>1.603131199399499</v>
      </c>
    </row>
    <row r="448" spans="1:6" ht="12.75">
      <c r="A448" s="25"/>
      <c r="B448" s="8" t="s">
        <v>74</v>
      </c>
      <c r="C448" s="6">
        <v>125625</v>
      </c>
      <c r="D448" s="6">
        <v>138150</v>
      </c>
      <c r="E448" s="6"/>
      <c r="F448" s="8">
        <f t="shared" si="10"/>
        <v>9.970149253731336</v>
      </c>
    </row>
    <row r="449" spans="1:6" ht="12.75">
      <c r="A449" s="25"/>
      <c r="B449" s="8" t="s">
        <v>92</v>
      </c>
      <c r="C449" s="6">
        <v>35000</v>
      </c>
      <c r="D449" s="6">
        <v>25000</v>
      </c>
      <c r="E449" s="6"/>
      <c r="F449" s="8">
        <f t="shared" si="10"/>
        <v>-28.57142857142857</v>
      </c>
    </row>
    <row r="450" spans="1:6" ht="12.75">
      <c r="A450" s="25"/>
      <c r="B450" s="8" t="s">
        <v>291</v>
      </c>
      <c r="C450" s="6">
        <v>7234</v>
      </c>
      <c r="D450" s="6">
        <v>7400</v>
      </c>
      <c r="E450" s="6"/>
      <c r="F450" s="8">
        <f t="shared" si="10"/>
        <v>2.2947193807022472</v>
      </c>
    </row>
    <row r="451" spans="1:6" ht="12.75">
      <c r="A451" s="25"/>
      <c r="B451" s="8" t="s">
        <v>381</v>
      </c>
      <c r="C451" s="6">
        <f>SUM(C452:C453)</f>
        <v>110000</v>
      </c>
      <c r="D451" s="6">
        <f>SUM(D452:D453)</f>
        <v>40000</v>
      </c>
      <c r="E451" s="6"/>
      <c r="F451" s="8">
        <f t="shared" si="10"/>
        <v>-63.63636363636363</v>
      </c>
    </row>
    <row r="452" spans="1:6" ht="12.75">
      <c r="A452" s="25"/>
      <c r="B452" s="6" t="s">
        <v>146</v>
      </c>
      <c r="C452" s="6">
        <v>110000</v>
      </c>
      <c r="D452" s="6"/>
      <c r="E452" s="6"/>
      <c r="F452" s="8">
        <f t="shared" si="10"/>
        <v>-100</v>
      </c>
    </row>
    <row r="453" spans="1:6" ht="12.75">
      <c r="A453" s="25"/>
      <c r="B453" s="6" t="s">
        <v>802</v>
      </c>
      <c r="C453" s="6">
        <v>0</v>
      </c>
      <c r="D453" s="6">
        <v>40000</v>
      </c>
      <c r="E453" s="6"/>
      <c r="F453" s="8" t="s">
        <v>248</v>
      </c>
    </row>
    <row r="454" spans="1:6" ht="12.75">
      <c r="A454" s="25" t="s">
        <v>471</v>
      </c>
      <c r="B454" s="5" t="s">
        <v>472</v>
      </c>
      <c r="C454" s="5">
        <f>SUM(C455)</f>
        <v>104100</v>
      </c>
      <c r="D454" s="5">
        <f>SUM(D455)</f>
        <v>100100</v>
      </c>
      <c r="E454" s="5"/>
      <c r="F454" s="8">
        <f t="shared" si="10"/>
        <v>-3.8424591738712763</v>
      </c>
    </row>
    <row r="455" spans="1:6" ht="12.75">
      <c r="A455" s="25"/>
      <c r="B455" s="8" t="s">
        <v>442</v>
      </c>
      <c r="C455" s="6">
        <v>104100</v>
      </c>
      <c r="D455" s="6">
        <v>100100</v>
      </c>
      <c r="E455" s="6"/>
      <c r="F455" s="8">
        <f t="shared" si="10"/>
        <v>-3.8424591738712763</v>
      </c>
    </row>
    <row r="456" spans="1:6" ht="12.75">
      <c r="A456" s="25"/>
      <c r="B456" s="8" t="s">
        <v>81</v>
      </c>
      <c r="C456" s="6"/>
      <c r="D456" s="6"/>
      <c r="E456" s="6"/>
      <c r="F456" s="8" t="s">
        <v>248</v>
      </c>
    </row>
    <row r="457" spans="1:6" ht="12.75">
      <c r="A457" s="25" t="s">
        <v>473</v>
      </c>
      <c r="B457" s="5" t="s">
        <v>255</v>
      </c>
      <c r="C457" s="5">
        <f>SUM(C458:C460)</f>
        <v>96026</v>
      </c>
      <c r="D457" s="5">
        <f>SUM(D458:D460)</f>
        <v>833792</v>
      </c>
      <c r="E457" s="5">
        <f>SUM(E458:E460)</f>
        <v>9150</v>
      </c>
      <c r="F457" s="8">
        <f t="shared" si="10"/>
        <v>768.2981692458293</v>
      </c>
    </row>
    <row r="458" spans="1:6" ht="12.75">
      <c r="A458" s="25"/>
      <c r="B458" s="8" t="s">
        <v>147</v>
      </c>
      <c r="C458" s="8">
        <v>87396</v>
      </c>
      <c r="D458" s="8">
        <v>627432</v>
      </c>
      <c r="E458" s="8"/>
      <c r="F458" s="8">
        <f t="shared" si="10"/>
        <v>617.918440203213</v>
      </c>
    </row>
    <row r="459" spans="1:6" ht="12.75">
      <c r="A459" s="25"/>
      <c r="B459" s="8" t="s">
        <v>148</v>
      </c>
      <c r="C459" s="6">
        <v>8390</v>
      </c>
      <c r="D459" s="6">
        <v>99610</v>
      </c>
      <c r="E459" s="6"/>
      <c r="F459" s="8">
        <f t="shared" si="10"/>
        <v>1087.2467222884386</v>
      </c>
    </row>
    <row r="460" spans="1:6" ht="13.5" thickBot="1">
      <c r="A460" s="22"/>
      <c r="B460" s="45" t="s">
        <v>239</v>
      </c>
      <c r="C460" s="11">
        <v>240</v>
      </c>
      <c r="D460" s="11">
        <v>106750</v>
      </c>
      <c r="E460" s="11">
        <v>9150</v>
      </c>
      <c r="F460" s="8">
        <f t="shared" si="10"/>
        <v>44379.16666666667</v>
      </c>
    </row>
    <row r="461" spans="1:6" s="258" customFormat="1" ht="15" thickBot="1" thickTop="1">
      <c r="A461" s="42"/>
      <c r="B461" s="44" t="s">
        <v>46</v>
      </c>
      <c r="C461" s="44">
        <f>SUM(C12+C43+C46+C65+C73+C89+C103+C167+C176+C197+C213+C220+C227+C312+C321+C374+C391+C426+C440)</f>
        <v>30254071</v>
      </c>
      <c r="D461" s="44">
        <f>SUM(D12+D43+D46+D65+D73+D89+D103+D167+D176+D197+D213+D220+D227+D312+D321+D370+D374+D391+D426+D440)</f>
        <v>33789254</v>
      </c>
      <c r="E461" s="44">
        <f>SUM(E12+E43+E46+E65+E73+E89+E103+E167+E176+E197+E213+E220+E227+E312+E321+E370+E374+E391+E426+E440)</f>
        <v>759875</v>
      </c>
      <c r="F461" s="391">
        <f t="shared" si="10"/>
        <v>11.684982824294949</v>
      </c>
    </row>
    <row r="462" spans="1:6" ht="15" thickTop="1">
      <c r="A462" s="19"/>
      <c r="B462" s="237" t="s">
        <v>44</v>
      </c>
      <c r="C462" s="237">
        <f>SUM(C17+C31+C105+C125+C202+C233+C252+C264+C277+C293+C300+C323+C345+C351+C377+C442)</f>
        <v>13774756</v>
      </c>
      <c r="D462" s="237">
        <f>SUM(D17+D18+D31+D105+D125+D202+D233+D252+D264+D277+D293+D300+D323+D345+D351+D377+D442)</f>
        <v>13916909</v>
      </c>
      <c r="E462" s="237">
        <f>SUM(E17+E18+E31+E105+E125+E202+E233+E252+E264+E277+E293+E300+E323+E345+E351+E377+E442)</f>
        <v>377464</v>
      </c>
      <c r="F462" s="9">
        <f t="shared" si="10"/>
        <v>1.0319819821127822</v>
      </c>
    </row>
    <row r="463" spans="1:6" ht="14.25">
      <c r="A463" s="19"/>
      <c r="B463" s="234" t="s">
        <v>43</v>
      </c>
      <c r="C463" s="234"/>
      <c r="D463" s="234"/>
      <c r="E463" s="234"/>
      <c r="F463" s="8" t="s">
        <v>248</v>
      </c>
    </row>
    <row r="464" spans="1:6" ht="14.25">
      <c r="A464" s="19"/>
      <c r="B464" s="235" t="s">
        <v>593</v>
      </c>
      <c r="C464" s="235">
        <f>SUM(C24+C25+C26+C27+C28+C29+C49+C58+C77+C84+C100+C153+C178+C187+C244+C274+C287+C398+C404+C412+C414+C425+C451+C457)</f>
        <v>4088296</v>
      </c>
      <c r="D464" s="235">
        <f>SUM(D22+D23+D24+D25+D26+D27+D28+D29+D42+D49+D58+D82+D84+D100+D153+D166+D178+D180+D187+D244+D274+D287+D289+D398+D404+D412+D414+D422+D451+D457)</f>
        <v>8096383</v>
      </c>
      <c r="E464" s="235">
        <f>SUM(E22+E24+E25+E26+E27+E28+E29+E42+E49+E58+E82+E84+E100+E153+E166+E178+E180+E187+E244+E274+E287+E289+E398+E404+E412+E414+E422+E451+E457)</f>
        <v>71599</v>
      </c>
      <c r="F464" s="8">
        <f t="shared" si="10"/>
        <v>98.03808236976971</v>
      </c>
    </row>
    <row r="465" spans="1:6" ht="14.25">
      <c r="A465" s="19"/>
      <c r="B465" s="235" t="s">
        <v>717</v>
      </c>
      <c r="C465" s="238">
        <f>SUM(C38+C40+C48+C67+C76+C182+C195+C229+C262+C314+C387+C428+C433+C434+C437+C439+C455)</f>
        <v>1524562</v>
      </c>
      <c r="D465" s="238">
        <f>SUM(D38+D40+D48+D67+D75+D164+D182+D195+D229+D262+D314+D372+D387+D428+D433+D434+D437+D439+D455)</f>
        <v>1381621</v>
      </c>
      <c r="E465" s="238">
        <f>SUM(E38+E40+E48+E67+E75+E164+E182+E195+E229+E262+E314+E372+E387+E428+E433+E434+E437+E439+E455)</f>
        <v>0</v>
      </c>
      <c r="F465" s="8">
        <f t="shared" si="10"/>
        <v>-9.375873201614624</v>
      </c>
    </row>
    <row r="466" spans="2:6" ht="12.75">
      <c r="B466" s="236" t="s">
        <v>718</v>
      </c>
      <c r="C466" s="235">
        <f>SUM(C67+C195+C387+C428+C455)+56500</f>
        <v>258600</v>
      </c>
      <c r="D466" s="235">
        <f>SUM(D67+D164+D195+D314+D372+D387+D428+D455)</f>
        <v>269012</v>
      </c>
      <c r="E466" s="235">
        <f>SUM(E67+E195+E314+E387+E428+E455)</f>
        <v>0</v>
      </c>
      <c r="F466" s="8">
        <f t="shared" si="10"/>
        <v>4.026295436968283</v>
      </c>
    </row>
    <row r="467" spans="2:6" ht="12.75">
      <c r="B467" s="236" t="s">
        <v>799</v>
      </c>
      <c r="C467" s="235">
        <f>SUM(C215)</f>
        <v>319585</v>
      </c>
      <c r="D467" s="235">
        <f>SUM(D215)</f>
        <v>224682</v>
      </c>
      <c r="E467" s="235">
        <f>SUM(E68+E196+E315+E388+E429+E456)</f>
        <v>0</v>
      </c>
      <c r="F467" s="8">
        <f>D467/C467*100-100</f>
        <v>-29.695699109783007</v>
      </c>
    </row>
    <row r="468" spans="2:6" ht="13.5" thickBot="1">
      <c r="B468" s="236" t="s">
        <v>801</v>
      </c>
      <c r="C468" s="235">
        <f>SUM(C218)</f>
        <v>0</v>
      </c>
      <c r="D468" s="235">
        <f>SUM(D218)</f>
        <v>296100</v>
      </c>
      <c r="E468" s="235">
        <f>SUM(E218)</f>
        <v>0</v>
      </c>
      <c r="F468" s="8" t="s">
        <v>248</v>
      </c>
    </row>
    <row r="469" spans="2:6" ht="13.5" thickTop="1">
      <c r="B469" s="373" t="s">
        <v>719</v>
      </c>
      <c r="C469" s="374">
        <f>SUM(C470:C471)</f>
        <v>1881528</v>
      </c>
      <c r="D469" s="375">
        <f>SUM(D470:D471)</f>
        <v>1814635</v>
      </c>
      <c r="E469" s="137"/>
      <c r="F469" s="137"/>
    </row>
    <row r="470" spans="2:6" ht="12.75">
      <c r="B470" s="376" t="s">
        <v>720</v>
      </c>
      <c r="C470" s="288">
        <v>1651438</v>
      </c>
      <c r="D470" s="377">
        <v>1587275</v>
      </c>
      <c r="E470" s="136"/>
      <c r="F470" s="136"/>
    </row>
    <row r="471" spans="2:6" ht="13.5" thickBot="1">
      <c r="B471" s="365" t="s">
        <v>721</v>
      </c>
      <c r="C471" s="367">
        <v>230090</v>
      </c>
      <c r="D471" s="368">
        <v>227360</v>
      </c>
      <c r="E471" s="136"/>
      <c r="F471" s="136"/>
    </row>
    <row r="472" spans="2:6" ht="14.25" thickBot="1" thickTop="1">
      <c r="B472" s="378" t="s">
        <v>265</v>
      </c>
      <c r="C472" s="379">
        <f>SUM(C461+C469)</f>
        <v>32135599</v>
      </c>
      <c r="D472" s="380">
        <f>SUM(D461+D469)</f>
        <v>35603889</v>
      </c>
      <c r="E472" s="136"/>
      <c r="F472" s="136"/>
    </row>
    <row r="473" spans="1:6" ht="13.5" thickTop="1">
      <c r="A473" s="20" t="s">
        <v>248</v>
      </c>
      <c r="B473" s="51" t="s">
        <v>248</v>
      </c>
      <c r="C473" s="136" t="s">
        <v>248</v>
      </c>
      <c r="D473" s="136"/>
      <c r="E473" s="136"/>
      <c r="F473" s="136"/>
    </row>
    <row r="474" spans="2:4" ht="12.75">
      <c r="B474" t="s">
        <v>248</v>
      </c>
      <c r="C474" s="136"/>
      <c r="D474" s="136" t="s">
        <v>248</v>
      </c>
    </row>
    <row r="475" spans="2:4" ht="12.75">
      <c r="B475" t="s">
        <v>248</v>
      </c>
      <c r="D475" s="136" t="s">
        <v>248</v>
      </c>
    </row>
    <row r="476" ht="12.75">
      <c r="D476" s="136"/>
    </row>
  </sheetData>
  <printOptions/>
  <pageMargins left="1.3779527559055118" right="0" top="0.7086614173228347" bottom="0.7874015748031497" header="0.5118110236220472" footer="0.5118110236220472"/>
  <pageSetup horizontalDpi="300" verticalDpi="300" orientation="portrait" paperSize="9" scale="8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31">
      <selection activeCell="C51" sqref="C51"/>
    </sheetView>
  </sheetViews>
  <sheetFormatPr defaultColWidth="9.00390625" defaultRowHeight="12.75"/>
  <cols>
    <col min="1" max="1" width="5.25390625" style="20" customWidth="1"/>
    <col min="2" max="2" width="4.875" style="13" customWidth="1"/>
    <col min="3" max="3" width="43.25390625" style="0" customWidth="1"/>
    <col min="4" max="4" width="12.25390625" style="0" customWidth="1"/>
    <col min="5" max="5" width="15.875" style="0" customWidth="1"/>
    <col min="6" max="6" width="12.25390625" style="0" customWidth="1"/>
  </cols>
  <sheetData>
    <row r="1" spans="1:3" ht="15">
      <c r="A1" s="20" t="s">
        <v>248</v>
      </c>
      <c r="C1" s="271" t="s">
        <v>154</v>
      </c>
    </row>
    <row r="2" spans="1:3" ht="12.75">
      <c r="A2" s="20" t="s">
        <v>248</v>
      </c>
      <c r="C2" s="270" t="s">
        <v>240</v>
      </c>
    </row>
    <row r="3" spans="1:3" ht="12.75">
      <c r="A3" s="20" t="s">
        <v>248</v>
      </c>
      <c r="C3" s="293" t="s">
        <v>538</v>
      </c>
    </row>
    <row r="4" ht="12.75">
      <c r="C4" s="293"/>
    </row>
    <row r="6" ht="12.75">
      <c r="C6" s="49" t="s">
        <v>817</v>
      </c>
    </row>
    <row r="7" spans="3:6" ht="13.5" thickBot="1">
      <c r="C7" s="49" t="s">
        <v>818</v>
      </c>
      <c r="F7" t="s">
        <v>843</v>
      </c>
    </row>
    <row r="8" spans="1:6" ht="13.5" thickTop="1">
      <c r="A8" s="21" t="s">
        <v>241</v>
      </c>
      <c r="B8" s="14"/>
      <c r="C8" s="1" t="s">
        <v>242</v>
      </c>
      <c r="D8" s="1" t="s">
        <v>207</v>
      </c>
      <c r="E8" s="279" t="s">
        <v>423</v>
      </c>
      <c r="F8" s="1" t="s">
        <v>207</v>
      </c>
    </row>
    <row r="9" spans="1:6" ht="12.75">
      <c r="A9" s="22" t="s">
        <v>244</v>
      </c>
      <c r="B9" s="15"/>
      <c r="C9" s="2" t="s">
        <v>245</v>
      </c>
      <c r="D9" s="2" t="s">
        <v>822</v>
      </c>
      <c r="E9" s="356" t="s">
        <v>825</v>
      </c>
      <c r="F9" s="2" t="s">
        <v>819</v>
      </c>
    </row>
    <row r="10" spans="1:6" ht="12.75">
      <c r="A10" s="22"/>
      <c r="B10" s="15" t="s">
        <v>826</v>
      </c>
      <c r="C10" s="45"/>
      <c r="D10" s="2" t="s">
        <v>823</v>
      </c>
      <c r="E10" s="2" t="s">
        <v>417</v>
      </c>
      <c r="F10" s="2" t="s">
        <v>820</v>
      </c>
    </row>
    <row r="11" spans="1:6" ht="12.75">
      <c r="A11" s="22"/>
      <c r="B11" s="15"/>
      <c r="C11" s="45"/>
      <c r="D11" s="2" t="s">
        <v>63</v>
      </c>
      <c r="E11" s="2" t="s">
        <v>418</v>
      </c>
      <c r="F11" s="2" t="s">
        <v>628</v>
      </c>
    </row>
    <row r="12" spans="1:6" ht="13.5" thickBot="1">
      <c r="A12" s="23"/>
      <c r="B12" s="16"/>
      <c r="C12" s="3"/>
      <c r="D12" s="4" t="s">
        <v>824</v>
      </c>
      <c r="E12" s="4" t="s">
        <v>419</v>
      </c>
      <c r="F12" s="4" t="s">
        <v>821</v>
      </c>
    </row>
    <row r="13" spans="1:6" ht="14.25" thickBot="1" thickTop="1">
      <c r="A13" s="23" t="s">
        <v>735</v>
      </c>
      <c r="B13" s="16" t="s">
        <v>736</v>
      </c>
      <c r="C13" s="4">
        <v>3</v>
      </c>
      <c r="D13" s="4">
        <v>4</v>
      </c>
      <c r="E13" s="4">
        <v>5</v>
      </c>
      <c r="F13" s="4">
        <v>6</v>
      </c>
    </row>
    <row r="14" spans="1:6" ht="14.25" thickBot="1" thickTop="1">
      <c r="A14" s="31" t="s">
        <v>329</v>
      </c>
      <c r="B14" s="32"/>
      <c r="C14" s="33" t="s">
        <v>330</v>
      </c>
      <c r="D14" s="34">
        <f>SUM(D15)</f>
        <v>136779</v>
      </c>
      <c r="E14" s="34">
        <f>SUM(E15)</f>
        <v>136779</v>
      </c>
      <c r="F14" s="34">
        <f>SUM(F15)</f>
        <v>40000</v>
      </c>
    </row>
    <row r="15" spans="1:6" ht="13.5" thickTop="1">
      <c r="A15" s="153" t="s">
        <v>331</v>
      </c>
      <c r="B15" s="154"/>
      <c r="C15" s="155" t="s">
        <v>290</v>
      </c>
      <c r="D15" s="156">
        <f>SUM(D16)</f>
        <v>136779</v>
      </c>
      <c r="E15" s="156">
        <f>SUM(E17)</f>
        <v>136779</v>
      </c>
      <c r="F15" s="156">
        <f>SUM(F16:F19)</f>
        <v>40000</v>
      </c>
    </row>
    <row r="16" spans="1:6" ht="12.75">
      <c r="A16" s="22"/>
      <c r="B16" s="18" t="s">
        <v>827</v>
      </c>
      <c r="C16" s="9" t="s">
        <v>828</v>
      </c>
      <c r="D16" s="9">
        <v>136779</v>
      </c>
      <c r="E16" s="9"/>
      <c r="F16" s="9"/>
    </row>
    <row r="17" spans="1:6" ht="12.75">
      <c r="A17" s="22"/>
      <c r="B17" s="18"/>
      <c r="C17" s="9" t="s">
        <v>829</v>
      </c>
      <c r="D17" s="9"/>
      <c r="E17" s="9">
        <v>136779</v>
      </c>
      <c r="F17" s="9">
        <v>0</v>
      </c>
    </row>
    <row r="18" spans="1:6" ht="12.75">
      <c r="A18" s="25"/>
      <c r="B18" s="17" t="s">
        <v>830</v>
      </c>
      <c r="C18" s="8" t="s">
        <v>832</v>
      </c>
      <c r="D18" s="6"/>
      <c r="E18" s="6" t="s">
        <v>248</v>
      </c>
      <c r="F18" s="6">
        <v>38000</v>
      </c>
    </row>
    <row r="19" spans="1:6" ht="13.5" thickBot="1">
      <c r="A19" s="25"/>
      <c r="B19" s="17" t="s">
        <v>830</v>
      </c>
      <c r="C19" s="8" t="s">
        <v>831</v>
      </c>
      <c r="D19" s="6"/>
      <c r="E19" s="6"/>
      <c r="F19" s="6">
        <v>2000</v>
      </c>
    </row>
    <row r="20" spans="1:6" ht="39.75" thickBot="1" thickTop="1">
      <c r="A20" s="31" t="s">
        <v>608</v>
      </c>
      <c r="B20" s="32"/>
      <c r="C20" s="33" t="s">
        <v>841</v>
      </c>
      <c r="D20" s="34">
        <f>SUM(D21)</f>
        <v>3485</v>
      </c>
      <c r="E20" s="34">
        <f>SUM(E22)</f>
        <v>3485</v>
      </c>
      <c r="F20" s="34"/>
    </row>
    <row r="21" spans="1:6" ht="13.5" thickTop="1">
      <c r="A21" s="22"/>
      <c r="B21" s="15" t="s">
        <v>827</v>
      </c>
      <c r="C21" s="45" t="s">
        <v>828</v>
      </c>
      <c r="D21" s="11">
        <v>3485</v>
      </c>
      <c r="E21" s="11"/>
      <c r="F21" s="11"/>
    </row>
    <row r="22" spans="1:6" ht="13.5" thickBot="1">
      <c r="A22" s="273"/>
      <c r="B22" s="274"/>
      <c r="C22" s="275" t="s">
        <v>834</v>
      </c>
      <c r="D22" s="276"/>
      <c r="E22" s="276">
        <v>3485</v>
      </c>
      <c r="F22" s="276"/>
    </row>
    <row r="23" spans="1:6" ht="15" thickBot="1" thickTop="1">
      <c r="A23" s="42" t="s">
        <v>342</v>
      </c>
      <c r="B23" s="43"/>
      <c r="C23" s="44" t="s">
        <v>12</v>
      </c>
      <c r="D23" s="44">
        <f>SUM(D24+D30+D34+D38+D41+D45)</f>
        <v>1643000</v>
      </c>
      <c r="E23" s="44">
        <f>SUM(E24+E30+E34+E38+E41+E45)</f>
        <v>1643000</v>
      </c>
      <c r="F23" s="44">
        <f>SUM(F24+F30+F34+F38+F41+F45)</f>
        <v>3000</v>
      </c>
    </row>
    <row r="24" spans="1:6" ht="13.5" thickTop="1">
      <c r="A24" s="22" t="s">
        <v>13</v>
      </c>
      <c r="B24" s="18"/>
      <c r="C24" s="12" t="s">
        <v>429</v>
      </c>
      <c r="D24" s="30">
        <f>SUM(D25)</f>
        <v>488000</v>
      </c>
      <c r="E24" s="30">
        <f>SUM(E26:E27)</f>
        <v>488000</v>
      </c>
      <c r="F24" s="30">
        <f>SUM(F28:F29)</f>
        <v>1000</v>
      </c>
    </row>
    <row r="25" spans="1:6" ht="12.75">
      <c r="A25" s="25"/>
      <c r="B25" s="17" t="s">
        <v>827</v>
      </c>
      <c r="C25" s="8" t="s">
        <v>684</v>
      </c>
      <c r="D25" s="6">
        <v>488000</v>
      </c>
      <c r="E25" s="6"/>
      <c r="F25" s="6">
        <f>SUM(F26:F27)</f>
        <v>0</v>
      </c>
    </row>
    <row r="26" spans="1:6" ht="12.75">
      <c r="A26" s="25"/>
      <c r="B26" s="17"/>
      <c r="C26" s="8" t="s">
        <v>833</v>
      </c>
      <c r="D26" s="6"/>
      <c r="E26" s="6">
        <v>339059</v>
      </c>
      <c r="F26" s="6"/>
    </row>
    <row r="27" spans="1:6" ht="12.75">
      <c r="A27" s="25"/>
      <c r="B27" s="17"/>
      <c r="C27" s="8" t="s">
        <v>834</v>
      </c>
      <c r="D27" s="6"/>
      <c r="E27" s="6">
        <v>148941</v>
      </c>
      <c r="F27" s="6"/>
    </row>
    <row r="28" spans="1:6" ht="12.75">
      <c r="A28" s="25"/>
      <c r="B28" s="17" t="s">
        <v>830</v>
      </c>
      <c r="C28" s="8" t="s">
        <v>832</v>
      </c>
      <c r="D28" s="6"/>
      <c r="E28" s="6" t="s">
        <v>248</v>
      </c>
      <c r="F28" s="6">
        <v>950</v>
      </c>
    </row>
    <row r="29" spans="1:6" ht="12.75">
      <c r="A29" s="25"/>
      <c r="B29" s="17" t="s">
        <v>830</v>
      </c>
      <c r="C29" s="8" t="s">
        <v>831</v>
      </c>
      <c r="D29" s="6"/>
      <c r="E29" s="6"/>
      <c r="F29" s="6">
        <v>50</v>
      </c>
    </row>
    <row r="30" spans="1:6" ht="12.75">
      <c r="A30" s="25" t="s">
        <v>14</v>
      </c>
      <c r="B30" s="17"/>
      <c r="C30" s="5" t="s">
        <v>164</v>
      </c>
      <c r="D30" s="5">
        <f>D32</f>
        <v>34000</v>
      </c>
      <c r="E30" s="5">
        <f>E33</f>
        <v>34000</v>
      </c>
      <c r="F30" s="5">
        <f>F33</f>
        <v>0</v>
      </c>
    </row>
    <row r="31" spans="1:6" ht="12.75">
      <c r="A31" s="25"/>
      <c r="B31" s="17"/>
      <c r="C31" s="5" t="s">
        <v>80</v>
      </c>
      <c r="D31" s="6"/>
      <c r="E31" s="6"/>
      <c r="F31" s="6"/>
    </row>
    <row r="32" spans="1:6" ht="12.75">
      <c r="A32" s="25"/>
      <c r="B32" s="17" t="s">
        <v>827</v>
      </c>
      <c r="C32" s="8" t="s">
        <v>684</v>
      </c>
      <c r="D32" s="8">
        <v>34000</v>
      </c>
      <c r="E32" s="8"/>
      <c r="F32" s="8"/>
    </row>
    <row r="33" spans="1:6" ht="12.75">
      <c r="A33" s="25"/>
      <c r="B33" s="17"/>
      <c r="C33" s="8" t="s">
        <v>835</v>
      </c>
      <c r="D33" s="6" t="s">
        <v>248</v>
      </c>
      <c r="E33" s="6">
        <v>34000</v>
      </c>
      <c r="F33" s="6"/>
    </row>
    <row r="34" spans="1:6" ht="12.75">
      <c r="A34" s="25" t="s">
        <v>15</v>
      </c>
      <c r="B34" s="17"/>
      <c r="C34" s="7" t="s">
        <v>430</v>
      </c>
      <c r="D34" s="5">
        <f>SUM(D36)</f>
        <v>650000</v>
      </c>
      <c r="E34" s="5">
        <f>SUM(E37)</f>
        <v>650000</v>
      </c>
      <c r="F34" s="5">
        <v>0</v>
      </c>
    </row>
    <row r="35" spans="1:6" ht="12.75">
      <c r="A35" s="25"/>
      <c r="B35" s="17"/>
      <c r="C35" s="5" t="s">
        <v>165</v>
      </c>
      <c r="D35" s="6"/>
      <c r="E35" s="6"/>
      <c r="F35" s="6"/>
    </row>
    <row r="36" spans="1:6" ht="12.75">
      <c r="A36" s="25"/>
      <c r="B36" s="17" t="s">
        <v>827</v>
      </c>
      <c r="C36" s="8" t="s">
        <v>684</v>
      </c>
      <c r="D36" s="6">
        <v>650000</v>
      </c>
      <c r="E36" s="6" t="s">
        <v>248</v>
      </c>
      <c r="F36" s="6">
        <f>SUM(F37:F37)</f>
        <v>0</v>
      </c>
    </row>
    <row r="37" spans="1:6" ht="12.75">
      <c r="A37" s="25"/>
      <c r="B37" s="17"/>
      <c r="C37" s="8" t="s">
        <v>837</v>
      </c>
      <c r="D37" s="6" t="s">
        <v>248</v>
      </c>
      <c r="E37" s="6">
        <v>650000</v>
      </c>
      <c r="F37" s="6"/>
    </row>
    <row r="38" spans="1:6" ht="12.75">
      <c r="A38" s="25" t="s">
        <v>17</v>
      </c>
      <c r="B38" s="17"/>
      <c r="C38" s="5" t="s">
        <v>432</v>
      </c>
      <c r="D38" s="5">
        <f>D39</f>
        <v>81000</v>
      </c>
      <c r="E38" s="5">
        <f>E40</f>
        <v>81000</v>
      </c>
      <c r="F38" s="5">
        <f>F40</f>
        <v>0</v>
      </c>
    </row>
    <row r="39" spans="1:6" ht="12.75">
      <c r="A39" s="25"/>
      <c r="B39" s="17" t="s">
        <v>827</v>
      </c>
      <c r="C39" s="8" t="s">
        <v>684</v>
      </c>
      <c r="D39" s="8">
        <v>81000</v>
      </c>
      <c r="E39" s="8"/>
      <c r="F39" s="8"/>
    </row>
    <row r="40" spans="1:6" ht="12.75">
      <c r="A40" s="25"/>
      <c r="B40" s="17"/>
      <c r="C40" s="8" t="s">
        <v>836</v>
      </c>
      <c r="D40" s="6" t="s">
        <v>248</v>
      </c>
      <c r="E40" s="6">
        <v>81000</v>
      </c>
      <c r="F40" s="6"/>
    </row>
    <row r="41" spans="1:6" ht="12.75">
      <c r="A41" s="25" t="s">
        <v>18</v>
      </c>
      <c r="B41" s="17"/>
      <c r="C41" s="7" t="s">
        <v>285</v>
      </c>
      <c r="D41" s="5">
        <f>SUM(D42)</f>
        <v>360000</v>
      </c>
      <c r="E41" s="5">
        <f>SUM(E43:E44)</f>
        <v>360000</v>
      </c>
      <c r="F41" s="5">
        <v>0</v>
      </c>
    </row>
    <row r="42" spans="1:6" ht="12.75">
      <c r="A42" s="25"/>
      <c r="B42" s="17" t="s">
        <v>827</v>
      </c>
      <c r="C42" s="8" t="s">
        <v>684</v>
      </c>
      <c r="D42" s="6">
        <v>360000</v>
      </c>
      <c r="E42" s="6" t="s">
        <v>248</v>
      </c>
      <c r="F42" s="6">
        <f>SUM(F43:F44)</f>
        <v>0</v>
      </c>
    </row>
    <row r="43" spans="1:6" ht="12.75">
      <c r="A43" s="25"/>
      <c r="B43" s="17"/>
      <c r="C43" s="8" t="s">
        <v>838</v>
      </c>
      <c r="D43" s="6"/>
      <c r="E43" s="6">
        <v>333152</v>
      </c>
      <c r="F43" s="6"/>
    </row>
    <row r="44" spans="1:6" ht="12.75">
      <c r="A44" s="25" t="s">
        <v>248</v>
      </c>
      <c r="B44" s="17" t="s">
        <v>248</v>
      </c>
      <c r="C44" s="8" t="s">
        <v>839</v>
      </c>
      <c r="D44" s="6"/>
      <c r="E44" s="6">
        <v>26848</v>
      </c>
      <c r="F44" s="6"/>
    </row>
    <row r="45" spans="1:6" ht="12.75">
      <c r="A45" s="25" t="s">
        <v>19</v>
      </c>
      <c r="B45" s="17"/>
      <c r="C45" s="5" t="s">
        <v>435</v>
      </c>
      <c r="D45" s="5">
        <f>SUM(D46)</f>
        <v>30000</v>
      </c>
      <c r="E45" s="5">
        <f>SUM(E47)</f>
        <v>30000</v>
      </c>
      <c r="F45" s="5">
        <f>SUM(F48:F49)</f>
        <v>2000</v>
      </c>
    </row>
    <row r="46" spans="1:6" ht="12.75">
      <c r="A46" s="25"/>
      <c r="B46" s="17" t="s">
        <v>827</v>
      </c>
      <c r="C46" s="8" t="s">
        <v>684</v>
      </c>
      <c r="D46" s="8">
        <v>30000</v>
      </c>
      <c r="E46" s="8" t="s">
        <v>248</v>
      </c>
      <c r="F46" s="8" t="s">
        <v>248</v>
      </c>
    </row>
    <row r="47" spans="1:6" ht="12.75">
      <c r="A47" s="25"/>
      <c r="B47" s="17"/>
      <c r="C47" s="8" t="s">
        <v>840</v>
      </c>
      <c r="D47" s="6" t="s">
        <v>248</v>
      </c>
      <c r="E47" s="6">
        <v>30000</v>
      </c>
      <c r="F47" s="6"/>
    </row>
    <row r="48" spans="1:6" ht="12.75">
      <c r="A48" s="25"/>
      <c r="B48" s="17" t="s">
        <v>830</v>
      </c>
      <c r="C48" s="8" t="s">
        <v>832</v>
      </c>
      <c r="D48" s="6"/>
      <c r="E48" s="6" t="s">
        <v>248</v>
      </c>
      <c r="F48" s="6">
        <v>1900</v>
      </c>
    </row>
    <row r="49" spans="1:6" ht="13.5" thickBot="1">
      <c r="A49" s="25"/>
      <c r="B49" s="17" t="s">
        <v>830</v>
      </c>
      <c r="C49" s="8" t="s">
        <v>831</v>
      </c>
      <c r="D49" s="6"/>
      <c r="E49" s="6"/>
      <c r="F49" s="6">
        <v>100</v>
      </c>
    </row>
    <row r="50" spans="1:6" ht="15" thickBot="1" thickTop="1">
      <c r="A50" s="42" t="s">
        <v>443</v>
      </c>
      <c r="B50" s="43"/>
      <c r="C50" s="44" t="s">
        <v>78</v>
      </c>
      <c r="D50" s="44">
        <f>SUM(D51+D58+D62+D66+D69+D73)</f>
        <v>173036</v>
      </c>
      <c r="E50" s="44">
        <f>SUM(E51+E58+E62+E66+E69+E73)</f>
        <v>173036</v>
      </c>
      <c r="F50" s="44"/>
    </row>
    <row r="51" spans="1:6" ht="13.5" thickTop="1">
      <c r="A51" s="22" t="s">
        <v>454</v>
      </c>
      <c r="B51" s="18"/>
      <c r="C51" s="12" t="s">
        <v>415</v>
      </c>
      <c r="D51" s="30">
        <f>SUM(D52:D53)</f>
        <v>173036</v>
      </c>
      <c r="E51" s="30">
        <f>SUM(E54)</f>
        <v>173036</v>
      </c>
      <c r="F51" s="30" t="s">
        <v>248</v>
      </c>
    </row>
    <row r="52" spans="1:6" ht="12.75">
      <c r="A52" s="25"/>
      <c r="B52" s="17" t="s">
        <v>827</v>
      </c>
      <c r="C52" s="8" t="s">
        <v>684</v>
      </c>
      <c r="D52" s="6">
        <v>164425</v>
      </c>
      <c r="E52" s="6"/>
      <c r="F52" s="6" t="s">
        <v>248</v>
      </c>
    </row>
    <row r="53" spans="1:6" ht="12.75">
      <c r="A53" s="25"/>
      <c r="B53" s="17" t="s">
        <v>416</v>
      </c>
      <c r="C53" s="8" t="s">
        <v>684</v>
      </c>
      <c r="D53" s="6">
        <v>8611</v>
      </c>
      <c r="E53" s="6"/>
      <c r="F53" s="6"/>
    </row>
    <row r="54" spans="1:6" ht="13.5" thickBot="1">
      <c r="A54" s="25"/>
      <c r="B54" s="17"/>
      <c r="C54" s="8" t="s">
        <v>420</v>
      </c>
      <c r="D54" s="6"/>
      <c r="E54" s="6">
        <v>173036</v>
      </c>
      <c r="F54" s="6"/>
    </row>
    <row r="55" spans="1:6" s="258" customFormat="1" ht="15" thickBot="1" thickTop="1">
      <c r="A55" s="42"/>
      <c r="B55" s="43"/>
      <c r="C55" s="44" t="s">
        <v>842</v>
      </c>
      <c r="D55" s="44">
        <f>SUM(D14+D20+D23+D50)</f>
        <v>1956300</v>
      </c>
      <c r="E55" s="44">
        <f>SUM(E14+E20+E23+D50)</f>
        <v>1956300</v>
      </c>
      <c r="F55" s="44">
        <f>SUM(F14+F20+F23)</f>
        <v>43000</v>
      </c>
    </row>
    <row r="56" spans="3:6" ht="13.5" thickTop="1">
      <c r="C56" s="51" t="s">
        <v>627</v>
      </c>
      <c r="D56" s="136"/>
      <c r="E56" s="51"/>
      <c r="F56" s="136">
        <f>SUM(F19+F29+F49)</f>
        <v>2150</v>
      </c>
    </row>
  </sheetData>
  <printOptions/>
  <pageMargins left="0.7874015748031497" right="0.3937007874015748" top="0.7874015748031497" bottom="0.98425196850393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21" sqref="C21"/>
    </sheetView>
  </sheetViews>
  <sheetFormatPr defaultColWidth="9.00390625" defaultRowHeight="12.75"/>
  <cols>
    <col min="1" max="1" width="7.00390625" style="0" customWidth="1"/>
    <col min="2" max="2" width="7.125" style="0" customWidth="1"/>
    <col min="3" max="3" width="29.75390625" style="0" customWidth="1"/>
  </cols>
  <sheetData>
    <row r="1" spans="1:6" ht="15.75">
      <c r="A1" s="312"/>
      <c r="B1" s="312"/>
      <c r="C1" s="312" t="s">
        <v>158</v>
      </c>
      <c r="D1" s="312"/>
      <c r="E1" s="312"/>
      <c r="F1" s="312"/>
    </row>
    <row r="2" spans="1:6" ht="15.75">
      <c r="A2" s="312"/>
      <c r="B2" s="312"/>
      <c r="C2" s="312" t="s">
        <v>240</v>
      </c>
      <c r="D2" s="312"/>
      <c r="E2" s="312"/>
      <c r="F2" s="312"/>
    </row>
    <row r="3" spans="1:6" ht="15.75">
      <c r="A3" s="312"/>
      <c r="B3" s="312"/>
      <c r="C3" s="312" t="s">
        <v>537</v>
      </c>
      <c r="D3" s="312"/>
      <c r="E3" s="312"/>
      <c r="F3" s="312"/>
    </row>
    <row r="4" spans="1:6" ht="15.75">
      <c r="A4" s="312"/>
      <c r="B4" s="312"/>
      <c r="C4" s="312"/>
      <c r="D4" s="312"/>
      <c r="E4" s="312"/>
      <c r="F4" s="312"/>
    </row>
    <row r="5" spans="1:6" ht="15.75">
      <c r="A5" s="312"/>
      <c r="B5" s="312"/>
      <c r="C5" s="312"/>
      <c r="D5" s="312"/>
      <c r="E5" s="312"/>
      <c r="F5" s="312"/>
    </row>
    <row r="6" spans="1:6" ht="15.75">
      <c r="A6" s="312"/>
      <c r="B6" s="326" t="s">
        <v>844</v>
      </c>
      <c r="C6" s="346"/>
      <c r="D6" s="312"/>
      <c r="E6" s="312"/>
      <c r="F6" s="312"/>
    </row>
    <row r="7" spans="1:6" ht="15.75">
      <c r="A7" s="312"/>
      <c r="B7" s="249" t="s">
        <v>248</v>
      </c>
      <c r="C7" s="326" t="s">
        <v>522</v>
      </c>
      <c r="D7" s="312"/>
      <c r="E7" s="312"/>
      <c r="F7" s="312"/>
    </row>
    <row r="8" spans="1:6" ht="15.75" hidden="1">
      <c r="A8" s="312"/>
      <c r="B8" s="312"/>
      <c r="C8" s="326" t="s">
        <v>845</v>
      </c>
      <c r="D8" s="312"/>
      <c r="E8" s="312"/>
      <c r="F8" s="312"/>
    </row>
    <row r="9" spans="1:6" ht="15.75">
      <c r="A9" s="312"/>
      <c r="B9" s="312"/>
      <c r="C9" s="326" t="s">
        <v>521</v>
      </c>
      <c r="D9" s="312"/>
      <c r="E9" s="312"/>
      <c r="F9" s="312"/>
    </row>
    <row r="10" spans="1:6" ht="15.75">
      <c r="A10" s="312"/>
      <c r="B10" s="312"/>
      <c r="C10" s="326"/>
      <c r="D10" s="312"/>
      <c r="E10" s="312"/>
      <c r="F10" s="312"/>
    </row>
    <row r="11" spans="1:6" ht="16.5" thickBot="1">
      <c r="A11" s="312"/>
      <c r="B11" s="312"/>
      <c r="C11" s="326"/>
      <c r="D11" s="312"/>
      <c r="E11" s="312"/>
      <c r="F11" s="312"/>
    </row>
    <row r="12" spans="1:6" ht="17.25" thickBot="1" thickTop="1">
      <c r="A12" s="313" t="s">
        <v>479</v>
      </c>
      <c r="B12" s="313" t="s">
        <v>480</v>
      </c>
      <c r="C12" s="314" t="s">
        <v>422</v>
      </c>
      <c r="D12" s="313" t="s">
        <v>207</v>
      </c>
      <c r="E12" s="313" t="s">
        <v>423</v>
      </c>
      <c r="F12" s="312"/>
    </row>
    <row r="13" spans="1:6" ht="16.5" thickTop="1">
      <c r="A13" s="392"/>
      <c r="B13" s="393"/>
      <c r="C13" s="394"/>
      <c r="D13" s="392"/>
      <c r="E13" s="392"/>
      <c r="F13" s="312"/>
    </row>
    <row r="14" spans="1:6" ht="15.75">
      <c r="A14" s="559" t="s">
        <v>301</v>
      </c>
      <c r="B14" s="316" t="s">
        <v>309</v>
      </c>
      <c r="C14" s="317" t="s">
        <v>814</v>
      </c>
      <c r="D14" s="318">
        <v>4800</v>
      </c>
      <c r="E14" s="318">
        <v>4800</v>
      </c>
      <c r="F14" s="312"/>
    </row>
    <row r="15" spans="1:6" ht="15.75">
      <c r="A15" s="559">
        <v>852</v>
      </c>
      <c r="B15" s="316" t="s">
        <v>20</v>
      </c>
      <c r="C15" s="317" t="s">
        <v>77</v>
      </c>
      <c r="D15" s="318">
        <v>900</v>
      </c>
      <c r="E15" s="318">
        <v>900</v>
      </c>
      <c r="F15" s="312"/>
    </row>
    <row r="16" spans="1:6" ht="15.75">
      <c r="A16" s="559">
        <v>921</v>
      </c>
      <c r="B16" s="552">
        <v>92116</v>
      </c>
      <c r="C16" s="553" t="s">
        <v>912</v>
      </c>
      <c r="D16" s="554">
        <v>33000</v>
      </c>
      <c r="E16" s="554">
        <v>33000</v>
      </c>
      <c r="F16" s="312"/>
    </row>
    <row r="17" spans="1:6" ht="15.75">
      <c r="A17" s="559"/>
      <c r="B17" s="552"/>
      <c r="C17" s="553" t="s">
        <v>913</v>
      </c>
      <c r="D17" s="551"/>
      <c r="E17" s="551"/>
      <c r="F17" s="312"/>
    </row>
    <row r="18" spans="1:6" ht="16.5" thickBot="1">
      <c r="A18" s="560"/>
      <c r="B18" s="319"/>
      <c r="C18" s="317"/>
      <c r="D18" s="318"/>
      <c r="E18" s="318"/>
      <c r="F18" s="312"/>
    </row>
    <row r="19" spans="1:6" ht="17.25" thickBot="1" thickTop="1">
      <c r="A19" s="320" t="s">
        <v>248</v>
      </c>
      <c r="B19" s="321" t="s">
        <v>248</v>
      </c>
      <c r="C19" s="322" t="s">
        <v>372</v>
      </c>
      <c r="D19" s="320">
        <f>SUM(D14:D18)</f>
        <v>38700</v>
      </c>
      <c r="E19" s="320">
        <f>SUM(E14:E18)</f>
        <v>38700</v>
      </c>
      <c r="F19" s="312"/>
    </row>
    <row r="20" ht="13.5" thickTop="1"/>
  </sheetData>
  <printOptions/>
  <pageMargins left="1.574803149606299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1"/>
  <sheetViews>
    <sheetView workbookViewId="0" topLeftCell="M34">
      <selection activeCell="AC61" sqref="AC61"/>
    </sheetView>
  </sheetViews>
  <sheetFormatPr defaultColWidth="9.00390625" defaultRowHeight="12.75"/>
  <cols>
    <col min="1" max="1" width="4.625" style="0" customWidth="1"/>
    <col min="2" max="2" width="46.75390625" style="0" customWidth="1"/>
    <col min="3" max="3" width="5.625" style="0" customWidth="1"/>
    <col min="4" max="4" width="6.375" style="0" customWidth="1"/>
    <col min="8" max="8" width="7.125" style="0" customWidth="1"/>
    <col min="9" max="9" width="6.00390625" style="0" customWidth="1"/>
    <col min="10" max="10" width="7.875" style="0" customWidth="1"/>
    <col min="13" max="13" width="6.75390625" style="0" customWidth="1"/>
    <col min="14" max="14" width="6.375" style="0" customWidth="1"/>
    <col min="15" max="15" width="6.00390625" style="0" customWidth="1"/>
    <col min="16" max="16" width="6.375" style="0" customWidth="1"/>
    <col min="17" max="17" width="6.125" style="0" customWidth="1"/>
    <col min="18" max="18" width="7.75390625" style="0" customWidth="1"/>
    <col min="20" max="20" width="7.875" style="0" customWidth="1"/>
    <col min="22" max="22" width="8.125" style="0" customWidth="1"/>
    <col min="23" max="23" width="6.25390625" style="0" customWidth="1"/>
    <col min="24" max="24" width="4.625" style="0" customWidth="1"/>
  </cols>
  <sheetData>
    <row r="1" spans="1:24" ht="12.75">
      <c r="A1" s="440"/>
      <c r="B1" s="440" t="s">
        <v>157</v>
      </c>
      <c r="C1" s="440"/>
      <c r="D1" s="440"/>
      <c r="E1" s="440"/>
      <c r="F1" s="440"/>
      <c r="G1" s="440"/>
      <c r="H1" s="440"/>
      <c r="I1" s="440"/>
      <c r="J1" s="440"/>
      <c r="K1" s="440" t="s">
        <v>248</v>
      </c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</row>
    <row r="2" spans="1:24" ht="12.75">
      <c r="A2" s="440"/>
      <c r="B2" s="440" t="s">
        <v>240</v>
      </c>
      <c r="C2" s="440"/>
      <c r="D2" s="440"/>
      <c r="E2" s="440"/>
      <c r="F2" s="440"/>
      <c r="G2" s="440"/>
      <c r="H2" s="440"/>
      <c r="I2" s="440"/>
      <c r="J2" s="440"/>
      <c r="K2" s="440" t="s">
        <v>248</v>
      </c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</row>
    <row r="3" spans="1:24" ht="12.75">
      <c r="A3" s="440"/>
      <c r="B3" s="441" t="s">
        <v>537</v>
      </c>
      <c r="C3" s="440"/>
      <c r="D3" s="440"/>
      <c r="E3" s="440"/>
      <c r="F3" s="440"/>
      <c r="G3" s="440"/>
      <c r="H3" s="440"/>
      <c r="I3" s="440"/>
      <c r="J3" s="440"/>
      <c r="K3" s="440" t="s">
        <v>248</v>
      </c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</row>
    <row r="4" spans="1:24" ht="12.75">
      <c r="A4" s="440"/>
      <c r="B4" s="440" t="s">
        <v>248</v>
      </c>
      <c r="C4" s="440"/>
      <c r="D4" s="440"/>
      <c r="E4" s="441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</row>
    <row r="5" spans="1:24" ht="13.5" thickBot="1">
      <c r="A5" s="442" t="s">
        <v>737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</row>
    <row r="6" spans="1:24" ht="14.25" thickBot="1" thickTop="1">
      <c r="A6" s="444" t="s">
        <v>248</v>
      </c>
      <c r="B6" s="445" t="s">
        <v>248</v>
      </c>
      <c r="C6" s="446" t="s">
        <v>248</v>
      </c>
      <c r="D6" s="445" t="s">
        <v>248</v>
      </c>
      <c r="E6" s="447"/>
      <c r="F6" s="447"/>
      <c r="G6" s="447"/>
      <c r="H6" s="446"/>
      <c r="I6" s="447"/>
      <c r="J6" s="447" t="s">
        <v>248</v>
      </c>
      <c r="K6" s="448" t="s">
        <v>693</v>
      </c>
      <c r="L6" s="449"/>
      <c r="M6" s="450" t="s">
        <v>694</v>
      </c>
      <c r="N6" s="451" t="s">
        <v>695</v>
      </c>
      <c r="O6" s="449"/>
      <c r="P6" s="451" t="s">
        <v>248</v>
      </c>
      <c r="Q6" s="449"/>
      <c r="R6" s="449"/>
      <c r="S6" s="444" t="s">
        <v>693</v>
      </c>
      <c r="T6" s="452" t="s">
        <v>248</v>
      </c>
      <c r="U6" s="449" t="s">
        <v>423</v>
      </c>
      <c r="V6" s="449"/>
      <c r="W6" s="449"/>
      <c r="X6" s="444"/>
    </row>
    <row r="7" spans="1:24" ht="13.5" thickTop="1">
      <c r="A7" s="453"/>
      <c r="B7" s="453"/>
      <c r="C7" s="443"/>
      <c r="D7" s="453" t="s">
        <v>248</v>
      </c>
      <c r="E7" s="454" t="s">
        <v>65</v>
      </c>
      <c r="F7" s="454" t="s">
        <v>59</v>
      </c>
      <c r="G7" s="455" t="s">
        <v>132</v>
      </c>
      <c r="H7" s="456" t="s">
        <v>243</v>
      </c>
      <c r="I7" s="455"/>
      <c r="J7" s="455" t="s">
        <v>333</v>
      </c>
      <c r="K7" s="457" t="s">
        <v>697</v>
      </c>
      <c r="L7" s="443" t="s">
        <v>698</v>
      </c>
      <c r="M7" s="453" t="s">
        <v>698</v>
      </c>
      <c r="N7" s="443" t="s">
        <v>657</v>
      </c>
      <c r="O7" s="453" t="s">
        <v>657</v>
      </c>
      <c r="P7" s="444" t="s">
        <v>698</v>
      </c>
      <c r="Q7" s="443" t="s">
        <v>248</v>
      </c>
      <c r="R7" s="458" t="s">
        <v>699</v>
      </c>
      <c r="S7" s="453" t="s">
        <v>63</v>
      </c>
      <c r="T7" s="459" t="s">
        <v>724</v>
      </c>
      <c r="U7" s="460">
        <v>2005</v>
      </c>
      <c r="V7" s="458" t="s">
        <v>724</v>
      </c>
      <c r="W7" s="456">
        <v>2006</v>
      </c>
      <c r="X7" s="455" t="s">
        <v>870</v>
      </c>
    </row>
    <row r="8" spans="1:24" ht="13.5" thickBot="1">
      <c r="A8" s="461" t="s">
        <v>676</v>
      </c>
      <c r="B8" s="461" t="s">
        <v>692</v>
      </c>
      <c r="C8" s="462" t="s">
        <v>479</v>
      </c>
      <c r="D8" s="461" t="s">
        <v>480</v>
      </c>
      <c r="E8" s="454" t="s">
        <v>66</v>
      </c>
      <c r="F8" s="454" t="s">
        <v>246</v>
      </c>
      <c r="G8" s="455" t="s">
        <v>60</v>
      </c>
      <c r="H8" s="463" t="s">
        <v>657</v>
      </c>
      <c r="I8" s="455" t="s">
        <v>248</v>
      </c>
      <c r="J8" s="455" t="s">
        <v>334</v>
      </c>
      <c r="K8" s="457" t="s">
        <v>700</v>
      </c>
      <c r="L8" s="443" t="s">
        <v>701</v>
      </c>
      <c r="M8" s="453" t="s">
        <v>740</v>
      </c>
      <c r="N8" s="443" t="s">
        <v>701</v>
      </c>
      <c r="O8" s="453" t="s">
        <v>702</v>
      </c>
      <c r="P8" s="453" t="s">
        <v>740</v>
      </c>
      <c r="Q8" s="443" t="s">
        <v>710</v>
      </c>
      <c r="R8" s="464" t="s">
        <v>703</v>
      </c>
      <c r="S8" s="453" t="s">
        <v>64</v>
      </c>
      <c r="T8" s="465" t="s">
        <v>243</v>
      </c>
      <c r="U8" s="460" t="s">
        <v>248</v>
      </c>
      <c r="V8" s="465" t="s">
        <v>249</v>
      </c>
      <c r="W8" s="463"/>
      <c r="X8" s="454" t="s">
        <v>871</v>
      </c>
    </row>
    <row r="9" spans="1:24" ht="13.5" thickTop="1">
      <c r="A9" s="453"/>
      <c r="B9" s="453"/>
      <c r="C9" s="443"/>
      <c r="D9" s="453"/>
      <c r="E9" s="454" t="s">
        <v>246</v>
      </c>
      <c r="F9" s="454" t="s">
        <v>681</v>
      </c>
      <c r="G9" s="455" t="s">
        <v>738</v>
      </c>
      <c r="H9" s="444" t="s">
        <v>129</v>
      </c>
      <c r="I9" s="466" t="s">
        <v>62</v>
      </c>
      <c r="J9" s="455" t="s">
        <v>335</v>
      </c>
      <c r="K9" s="457" t="s">
        <v>867</v>
      </c>
      <c r="L9" s="443" t="s">
        <v>704</v>
      </c>
      <c r="M9" s="453" t="s">
        <v>741</v>
      </c>
      <c r="N9" s="443" t="s">
        <v>705</v>
      </c>
      <c r="O9" s="453" t="s">
        <v>706</v>
      </c>
      <c r="P9" s="453" t="s">
        <v>764</v>
      </c>
      <c r="Q9" s="443" t="s">
        <v>711</v>
      </c>
      <c r="R9" s="464" t="s">
        <v>707</v>
      </c>
      <c r="S9" s="453" t="s">
        <v>767</v>
      </c>
      <c r="T9" s="467" t="s">
        <v>698</v>
      </c>
      <c r="U9" s="467" t="s">
        <v>698</v>
      </c>
      <c r="V9" s="467" t="s">
        <v>698</v>
      </c>
      <c r="W9" s="468" t="s">
        <v>236</v>
      </c>
      <c r="X9" s="454" t="s">
        <v>872</v>
      </c>
    </row>
    <row r="10" spans="1:24" ht="12.75">
      <c r="A10" s="453"/>
      <c r="B10" s="453"/>
      <c r="C10" s="443"/>
      <c r="D10" s="453"/>
      <c r="E10" s="455"/>
      <c r="F10" s="455"/>
      <c r="G10" s="455" t="s">
        <v>61</v>
      </c>
      <c r="H10" s="455"/>
      <c r="I10" s="455"/>
      <c r="J10" s="455" t="s">
        <v>336</v>
      </c>
      <c r="K10" s="457" t="s">
        <v>681</v>
      </c>
      <c r="L10" s="443"/>
      <c r="M10" s="453" t="s">
        <v>28</v>
      </c>
      <c r="N10" s="443" t="s">
        <v>708</v>
      </c>
      <c r="O10" s="453" t="s">
        <v>709</v>
      </c>
      <c r="P10" s="453" t="s">
        <v>765</v>
      </c>
      <c r="Q10" s="443" t="s">
        <v>248</v>
      </c>
      <c r="R10" s="464" t="s">
        <v>248</v>
      </c>
      <c r="S10" s="453" t="s">
        <v>130</v>
      </c>
      <c r="T10" s="461" t="s">
        <v>247</v>
      </c>
      <c r="U10" s="453" t="s">
        <v>35</v>
      </c>
      <c r="V10" s="454" t="s">
        <v>247</v>
      </c>
      <c r="W10" s="454" t="s">
        <v>237</v>
      </c>
      <c r="X10" s="455"/>
    </row>
    <row r="11" spans="1:24" ht="13.5" thickBot="1">
      <c r="A11" s="453"/>
      <c r="B11" s="453"/>
      <c r="C11" s="443"/>
      <c r="D11" s="453"/>
      <c r="E11" s="455"/>
      <c r="F11" s="455"/>
      <c r="G11" s="455"/>
      <c r="H11" s="455"/>
      <c r="I11" s="455"/>
      <c r="J11" s="455" t="s">
        <v>739</v>
      </c>
      <c r="K11" s="457" t="s">
        <v>332</v>
      </c>
      <c r="L11" s="443"/>
      <c r="M11" s="453"/>
      <c r="N11" s="443"/>
      <c r="O11" s="453"/>
      <c r="P11" s="453" t="s">
        <v>766</v>
      </c>
      <c r="Q11" s="443" t="s">
        <v>248</v>
      </c>
      <c r="R11" s="464" t="s">
        <v>248</v>
      </c>
      <c r="S11" s="453" t="s">
        <v>131</v>
      </c>
      <c r="T11" s="453"/>
      <c r="U11" s="461" t="s">
        <v>28</v>
      </c>
      <c r="V11" s="455"/>
      <c r="W11" s="454" t="s">
        <v>28</v>
      </c>
      <c r="X11" s="455"/>
    </row>
    <row r="12" spans="1:24" ht="14.25" thickBot="1" thickTop="1">
      <c r="A12" s="469">
        <v>1</v>
      </c>
      <c r="B12" s="470">
        <v>2</v>
      </c>
      <c r="C12" s="451">
        <v>3</v>
      </c>
      <c r="D12" s="470">
        <v>4</v>
      </c>
      <c r="E12" s="471">
        <v>5</v>
      </c>
      <c r="F12" s="471">
        <v>6</v>
      </c>
      <c r="G12" s="471">
        <v>7</v>
      </c>
      <c r="H12" s="471">
        <v>8</v>
      </c>
      <c r="I12" s="471">
        <v>9</v>
      </c>
      <c r="J12" s="471">
        <v>10</v>
      </c>
      <c r="K12" s="472">
        <v>11</v>
      </c>
      <c r="L12" s="451">
        <v>12</v>
      </c>
      <c r="M12" s="470">
        <v>13</v>
      </c>
      <c r="N12" s="451">
        <v>14</v>
      </c>
      <c r="O12" s="470">
        <v>15</v>
      </c>
      <c r="P12" s="470">
        <v>16</v>
      </c>
      <c r="Q12" s="451">
        <v>17</v>
      </c>
      <c r="R12" s="473">
        <v>18</v>
      </c>
      <c r="S12" s="470">
        <v>19</v>
      </c>
      <c r="T12" s="470">
        <v>20</v>
      </c>
      <c r="U12" s="470">
        <v>21</v>
      </c>
      <c r="V12" s="471">
        <v>22</v>
      </c>
      <c r="W12" s="471">
        <v>23</v>
      </c>
      <c r="X12" s="471">
        <v>24</v>
      </c>
    </row>
    <row r="13" spans="1:24" ht="13.5" thickTop="1">
      <c r="A13" s="621" t="s">
        <v>794</v>
      </c>
      <c r="B13" s="622" t="s">
        <v>874</v>
      </c>
      <c r="C13" s="483" t="s">
        <v>301</v>
      </c>
      <c r="D13" s="484" t="s">
        <v>307</v>
      </c>
      <c r="E13" s="485" t="s">
        <v>67</v>
      </c>
      <c r="F13" s="486">
        <v>616798</v>
      </c>
      <c r="G13" s="486">
        <v>0</v>
      </c>
      <c r="H13" s="486">
        <v>0</v>
      </c>
      <c r="I13" s="486"/>
      <c r="J13" s="486">
        <v>0</v>
      </c>
      <c r="K13" s="487">
        <f>SUM(L13:R13)</f>
        <v>616798</v>
      </c>
      <c r="L13" s="488">
        <v>616798</v>
      </c>
      <c r="M13" s="489" t="s">
        <v>248</v>
      </c>
      <c r="N13" s="488">
        <v>0</v>
      </c>
      <c r="O13" s="489"/>
      <c r="P13" s="489"/>
      <c r="Q13" s="488">
        <v>0</v>
      </c>
      <c r="R13" s="490">
        <v>0</v>
      </c>
      <c r="S13" s="489">
        <f>SUM(K13+J13)</f>
        <v>616798</v>
      </c>
      <c r="T13" s="489"/>
      <c r="U13" s="528"/>
      <c r="V13" s="491">
        <v>0</v>
      </c>
      <c r="W13" s="491"/>
      <c r="X13" s="491" t="s">
        <v>896</v>
      </c>
    </row>
    <row r="14" spans="1:24" ht="12.75">
      <c r="A14" s="623" t="s">
        <v>795</v>
      </c>
      <c r="B14" s="624" t="s">
        <v>876</v>
      </c>
      <c r="C14" s="529" t="s">
        <v>301</v>
      </c>
      <c r="D14" s="530" t="s">
        <v>307</v>
      </c>
      <c r="E14" s="531" t="s">
        <v>67</v>
      </c>
      <c r="F14" s="532">
        <v>45928</v>
      </c>
      <c r="G14" s="532">
        <v>45456</v>
      </c>
      <c r="H14" s="532">
        <v>0</v>
      </c>
      <c r="I14" s="532"/>
      <c r="J14" s="532">
        <v>-641</v>
      </c>
      <c r="K14" s="533">
        <f>SUM(L14:R14)</f>
        <v>328</v>
      </c>
      <c r="L14" s="534">
        <v>328</v>
      </c>
      <c r="M14" s="535" t="s">
        <v>248</v>
      </c>
      <c r="N14" s="534">
        <v>0</v>
      </c>
      <c r="O14" s="535"/>
      <c r="P14" s="535"/>
      <c r="Q14" s="534">
        <v>0</v>
      </c>
      <c r="R14" s="536">
        <v>0</v>
      </c>
      <c r="S14" s="535">
        <f>SUM(K14+J14)</f>
        <v>-313</v>
      </c>
      <c r="T14" s="535">
        <v>0</v>
      </c>
      <c r="U14" s="537" t="s">
        <v>248</v>
      </c>
      <c r="V14" s="538">
        <v>0</v>
      </c>
      <c r="W14" s="538"/>
      <c r="X14" s="538" t="s">
        <v>896</v>
      </c>
    </row>
    <row r="15" spans="1:24" ht="12.75">
      <c r="A15" s="625">
        <v>2</v>
      </c>
      <c r="B15" s="612" t="s">
        <v>877</v>
      </c>
      <c r="C15" s="474" t="s">
        <v>301</v>
      </c>
      <c r="D15" s="475" t="s">
        <v>307</v>
      </c>
      <c r="E15" s="476" t="s">
        <v>67</v>
      </c>
      <c r="F15" s="477">
        <v>1245832</v>
      </c>
      <c r="G15" s="477"/>
      <c r="H15" s="477"/>
      <c r="I15" s="477"/>
      <c r="J15" s="477"/>
      <c r="K15" s="478">
        <f>SUM(L15:R15)</f>
        <v>1245832</v>
      </c>
      <c r="L15" s="479">
        <v>1245832</v>
      </c>
      <c r="M15" s="480"/>
      <c r="N15" s="479"/>
      <c r="O15" s="480"/>
      <c r="P15" s="480"/>
      <c r="Q15" s="479"/>
      <c r="R15" s="481"/>
      <c r="S15" s="480">
        <f>SUM(K15+J15)</f>
        <v>1245832</v>
      </c>
      <c r="T15" s="480"/>
      <c r="U15" s="494"/>
      <c r="V15" s="482"/>
      <c r="W15" s="482"/>
      <c r="X15" s="482" t="s">
        <v>896</v>
      </c>
    </row>
    <row r="16" spans="1:24" ht="12.75">
      <c r="A16" s="626"/>
      <c r="B16" s="627" t="s">
        <v>878</v>
      </c>
      <c r="C16" s="540"/>
      <c r="D16" s="541"/>
      <c r="E16" s="542"/>
      <c r="F16" s="543"/>
      <c r="G16" s="543"/>
      <c r="H16" s="543"/>
      <c r="I16" s="543"/>
      <c r="J16" s="543"/>
      <c r="K16" s="544"/>
      <c r="L16" s="545"/>
      <c r="M16" s="546"/>
      <c r="N16" s="545"/>
      <c r="O16" s="546"/>
      <c r="P16" s="546"/>
      <c r="Q16" s="545"/>
      <c r="R16" s="547"/>
      <c r="S16" s="546"/>
      <c r="T16" s="546"/>
      <c r="U16" s="548"/>
      <c r="V16" s="549"/>
      <c r="W16" s="549"/>
      <c r="X16" s="549"/>
    </row>
    <row r="17" spans="1:24" ht="12.75">
      <c r="A17" s="625" t="s">
        <v>873</v>
      </c>
      <c r="B17" s="612" t="s">
        <v>880</v>
      </c>
      <c r="C17" s="474" t="s">
        <v>301</v>
      </c>
      <c r="D17" s="475" t="s">
        <v>307</v>
      </c>
      <c r="E17" s="476" t="s">
        <v>67</v>
      </c>
      <c r="F17" s="477">
        <v>1572999</v>
      </c>
      <c r="G17" s="477"/>
      <c r="H17" s="477"/>
      <c r="I17" s="477"/>
      <c r="J17" s="477"/>
      <c r="K17" s="478">
        <f aca="true" t="shared" si="0" ref="K17:K53">SUM(L17:R17)</f>
        <v>1572999</v>
      </c>
      <c r="L17" s="479">
        <v>1572999</v>
      </c>
      <c r="M17" s="480"/>
      <c r="N17" s="479"/>
      <c r="O17" s="480"/>
      <c r="P17" s="480"/>
      <c r="Q17" s="479"/>
      <c r="R17" s="481"/>
      <c r="S17" s="480">
        <f aca="true" t="shared" si="1" ref="S17:S22">SUM(K17+J17)</f>
        <v>1572999</v>
      </c>
      <c r="T17" s="480"/>
      <c r="U17" s="494"/>
      <c r="V17" s="482"/>
      <c r="W17" s="482"/>
      <c r="X17" s="482" t="s">
        <v>896</v>
      </c>
    </row>
    <row r="18" spans="1:24" ht="12.75">
      <c r="A18" s="626" t="s">
        <v>875</v>
      </c>
      <c r="B18" s="550" t="s">
        <v>882</v>
      </c>
      <c r="C18" s="540" t="s">
        <v>301</v>
      </c>
      <c r="D18" s="541" t="s">
        <v>307</v>
      </c>
      <c r="E18" s="542" t="s">
        <v>67</v>
      </c>
      <c r="F18" s="543">
        <v>14869</v>
      </c>
      <c r="G18" s="543">
        <v>869</v>
      </c>
      <c r="H18" s="543"/>
      <c r="I18" s="543"/>
      <c r="J18" s="543">
        <v>-640</v>
      </c>
      <c r="K18" s="544">
        <f t="shared" si="0"/>
        <v>14000</v>
      </c>
      <c r="L18" s="545">
        <v>14000</v>
      </c>
      <c r="M18" s="546"/>
      <c r="N18" s="545"/>
      <c r="O18" s="546"/>
      <c r="P18" s="546"/>
      <c r="Q18" s="545"/>
      <c r="R18" s="547"/>
      <c r="S18" s="546">
        <f t="shared" si="1"/>
        <v>13360</v>
      </c>
      <c r="T18" s="546"/>
      <c r="U18" s="548"/>
      <c r="V18" s="549"/>
      <c r="W18" s="549"/>
      <c r="X18" s="549"/>
    </row>
    <row r="19" spans="1:24" ht="12.75">
      <c r="A19" s="625" t="s">
        <v>796</v>
      </c>
      <c r="B19" s="612" t="s">
        <v>883</v>
      </c>
      <c r="C19" s="474" t="s">
        <v>301</v>
      </c>
      <c r="D19" s="475" t="s">
        <v>307</v>
      </c>
      <c r="E19" s="476" t="s">
        <v>67</v>
      </c>
      <c r="F19" s="477">
        <v>1009667</v>
      </c>
      <c r="G19" s="477">
        <v>0</v>
      </c>
      <c r="H19" s="477">
        <v>0</v>
      </c>
      <c r="I19" s="477"/>
      <c r="J19" s="477">
        <v>0</v>
      </c>
      <c r="K19" s="478">
        <f t="shared" si="0"/>
        <v>1009667</v>
      </c>
      <c r="L19" s="479">
        <v>1009667</v>
      </c>
      <c r="M19" s="480">
        <v>0</v>
      </c>
      <c r="N19" s="479">
        <v>0</v>
      </c>
      <c r="O19" s="480">
        <v>0</v>
      </c>
      <c r="P19" s="480"/>
      <c r="Q19" s="479">
        <v>0</v>
      </c>
      <c r="R19" s="481">
        <v>0</v>
      </c>
      <c r="S19" s="480">
        <f t="shared" si="1"/>
        <v>1009667</v>
      </c>
      <c r="T19" s="480"/>
      <c r="U19" s="494"/>
      <c r="V19" s="482">
        <v>0</v>
      </c>
      <c r="W19" s="482"/>
      <c r="X19" s="482" t="s">
        <v>896</v>
      </c>
    </row>
    <row r="20" spans="1:24" ht="12.75">
      <c r="A20" s="626" t="s">
        <v>797</v>
      </c>
      <c r="B20" s="550" t="s">
        <v>884</v>
      </c>
      <c r="C20" s="540" t="s">
        <v>301</v>
      </c>
      <c r="D20" s="541" t="s">
        <v>307</v>
      </c>
      <c r="E20" s="542" t="s">
        <v>67</v>
      </c>
      <c r="F20" s="543">
        <v>3234</v>
      </c>
      <c r="G20" s="543">
        <v>732</v>
      </c>
      <c r="H20" s="543"/>
      <c r="I20" s="543"/>
      <c r="J20" s="543">
        <v>-640</v>
      </c>
      <c r="K20" s="544">
        <f t="shared" si="0"/>
        <v>2502</v>
      </c>
      <c r="L20" s="545">
        <v>2502</v>
      </c>
      <c r="M20" s="546"/>
      <c r="N20" s="545"/>
      <c r="O20" s="546"/>
      <c r="P20" s="546"/>
      <c r="Q20" s="545"/>
      <c r="R20" s="547"/>
      <c r="S20" s="546">
        <f t="shared" si="1"/>
        <v>1862</v>
      </c>
      <c r="T20" s="546"/>
      <c r="U20" s="548"/>
      <c r="V20" s="549"/>
      <c r="W20" s="549"/>
      <c r="X20" s="549"/>
    </row>
    <row r="21" spans="1:24" ht="12.75">
      <c r="A21" s="625" t="s">
        <v>879</v>
      </c>
      <c r="B21" s="612" t="s">
        <v>885</v>
      </c>
      <c r="C21" s="474" t="s">
        <v>301</v>
      </c>
      <c r="D21" s="475" t="s">
        <v>307</v>
      </c>
      <c r="E21" s="476" t="s">
        <v>67</v>
      </c>
      <c r="F21" s="477">
        <v>586971</v>
      </c>
      <c r="G21" s="477">
        <v>0</v>
      </c>
      <c r="H21" s="477">
        <v>0</v>
      </c>
      <c r="I21" s="477"/>
      <c r="J21" s="477">
        <v>0</v>
      </c>
      <c r="K21" s="478">
        <f t="shared" si="0"/>
        <v>586971</v>
      </c>
      <c r="L21" s="479">
        <v>586971</v>
      </c>
      <c r="M21" s="480">
        <v>0</v>
      </c>
      <c r="N21" s="479">
        <v>0</v>
      </c>
      <c r="O21" s="480">
        <v>0</v>
      </c>
      <c r="P21" s="480"/>
      <c r="Q21" s="479">
        <v>0</v>
      </c>
      <c r="R21" s="481">
        <v>0</v>
      </c>
      <c r="S21" s="480">
        <f t="shared" si="1"/>
        <v>586971</v>
      </c>
      <c r="T21" s="480"/>
      <c r="U21" s="494"/>
      <c r="V21" s="482">
        <v>0</v>
      </c>
      <c r="W21" s="482"/>
      <c r="X21" s="482" t="s">
        <v>896</v>
      </c>
    </row>
    <row r="22" spans="1:24" ht="12.75">
      <c r="A22" s="539" t="s">
        <v>881</v>
      </c>
      <c r="B22" s="550" t="s">
        <v>886</v>
      </c>
      <c r="C22" s="540" t="s">
        <v>301</v>
      </c>
      <c r="D22" s="541" t="s">
        <v>307</v>
      </c>
      <c r="E22" s="542" t="s">
        <v>67</v>
      </c>
      <c r="F22" s="543">
        <v>63562</v>
      </c>
      <c r="G22" s="543"/>
      <c r="H22" s="543"/>
      <c r="I22" s="543"/>
      <c r="J22" s="543"/>
      <c r="K22" s="544">
        <f t="shared" si="0"/>
        <v>63562</v>
      </c>
      <c r="L22" s="545">
        <v>63562</v>
      </c>
      <c r="M22" s="546"/>
      <c r="N22" s="545"/>
      <c r="O22" s="546"/>
      <c r="P22" s="546"/>
      <c r="Q22" s="545"/>
      <c r="R22" s="547"/>
      <c r="S22" s="546">
        <f t="shared" si="1"/>
        <v>63562</v>
      </c>
      <c r="T22" s="546"/>
      <c r="U22" s="548"/>
      <c r="V22" s="549"/>
      <c r="W22" s="549"/>
      <c r="X22" s="549"/>
    </row>
    <row r="23" spans="1:24" ht="12.75">
      <c r="A23" s="611">
        <v>6</v>
      </c>
      <c r="B23" s="612" t="s">
        <v>849</v>
      </c>
      <c r="C23" s="474" t="s">
        <v>301</v>
      </c>
      <c r="D23" s="475" t="s">
        <v>307</v>
      </c>
      <c r="E23" s="476" t="s">
        <v>850</v>
      </c>
      <c r="F23" s="477">
        <v>923370</v>
      </c>
      <c r="G23" s="477">
        <v>923370</v>
      </c>
      <c r="H23" s="477"/>
      <c r="I23" s="477"/>
      <c r="J23" s="477">
        <v>-832</v>
      </c>
      <c r="K23" s="492">
        <f t="shared" si="0"/>
        <v>832</v>
      </c>
      <c r="L23" s="479">
        <v>832</v>
      </c>
      <c r="M23" s="480"/>
      <c r="N23" s="479"/>
      <c r="O23" s="480"/>
      <c r="P23" s="480"/>
      <c r="Q23" s="479"/>
      <c r="R23" s="481"/>
      <c r="S23" s="480">
        <f aca="true" t="shared" si="2" ref="S23:S53">SUM(K23+J23)</f>
        <v>0</v>
      </c>
      <c r="T23" s="480"/>
      <c r="U23" s="494"/>
      <c r="V23" s="482"/>
      <c r="W23" s="482"/>
      <c r="X23" s="482"/>
    </row>
    <row r="24" spans="1:24" ht="12.75">
      <c r="A24" s="647">
        <v>7</v>
      </c>
      <c r="B24" s="648" t="s">
        <v>113</v>
      </c>
      <c r="C24" s="649" t="s">
        <v>301</v>
      </c>
      <c r="D24" s="650" t="s">
        <v>307</v>
      </c>
      <c r="E24" s="651" t="s">
        <v>114</v>
      </c>
      <c r="F24" s="652">
        <v>558826</v>
      </c>
      <c r="G24" s="652"/>
      <c r="H24" s="652"/>
      <c r="I24" s="652"/>
      <c r="J24" s="652"/>
      <c r="K24" s="653"/>
      <c r="L24" s="654"/>
      <c r="M24" s="613"/>
      <c r="N24" s="654"/>
      <c r="O24" s="613"/>
      <c r="P24" s="613"/>
      <c r="Q24" s="654"/>
      <c r="R24" s="655"/>
      <c r="S24" s="613"/>
      <c r="T24" s="613">
        <v>558826</v>
      </c>
      <c r="U24" s="656"/>
      <c r="V24" s="657"/>
      <c r="W24" s="657"/>
      <c r="X24" s="657"/>
    </row>
    <row r="25" spans="1:24" ht="12.75">
      <c r="A25" s="635">
        <v>8</v>
      </c>
      <c r="B25" s="636" t="s">
        <v>115</v>
      </c>
      <c r="C25" s="637" t="s">
        <v>301</v>
      </c>
      <c r="D25" s="638" t="s">
        <v>307</v>
      </c>
      <c r="E25" s="639" t="s">
        <v>798</v>
      </c>
      <c r="F25" s="640">
        <v>2261049</v>
      </c>
      <c r="G25" s="640"/>
      <c r="H25" s="640"/>
      <c r="I25" s="640"/>
      <c r="J25" s="640"/>
      <c r="K25" s="641">
        <f>SUM(L25:R25)</f>
        <v>35000</v>
      </c>
      <c r="L25" s="642">
        <v>35000</v>
      </c>
      <c r="M25" s="643"/>
      <c r="N25" s="642"/>
      <c r="O25" s="643"/>
      <c r="P25" s="643"/>
      <c r="Q25" s="642"/>
      <c r="R25" s="644"/>
      <c r="S25" s="643">
        <f t="shared" si="2"/>
        <v>35000</v>
      </c>
      <c r="T25" s="643">
        <v>1247657</v>
      </c>
      <c r="U25" s="645"/>
      <c r="V25" s="646">
        <v>978392</v>
      </c>
      <c r="W25" s="646"/>
      <c r="X25" s="646" t="s">
        <v>896</v>
      </c>
    </row>
    <row r="26" spans="1:24" ht="12.75">
      <c r="A26" s="611">
        <v>9</v>
      </c>
      <c r="B26" s="612" t="s">
        <v>122</v>
      </c>
      <c r="C26" s="474" t="s">
        <v>301</v>
      </c>
      <c r="D26" s="475" t="s">
        <v>307</v>
      </c>
      <c r="E26" s="476" t="s">
        <v>798</v>
      </c>
      <c r="F26" s="477">
        <v>1254907</v>
      </c>
      <c r="G26" s="477"/>
      <c r="H26" s="477"/>
      <c r="I26" s="477"/>
      <c r="J26" s="477"/>
      <c r="K26" s="631">
        <f>SUM(L26:R26)</f>
        <v>20000</v>
      </c>
      <c r="L26" s="479">
        <v>20000</v>
      </c>
      <c r="M26" s="480"/>
      <c r="N26" s="479"/>
      <c r="O26" s="480"/>
      <c r="P26" s="480"/>
      <c r="Q26" s="479"/>
      <c r="R26" s="481"/>
      <c r="S26" s="643">
        <f t="shared" si="2"/>
        <v>20000</v>
      </c>
      <c r="T26" s="480">
        <v>698907</v>
      </c>
      <c r="U26" s="494"/>
      <c r="V26" s="482">
        <v>536000</v>
      </c>
      <c r="W26" s="482"/>
      <c r="X26" s="482" t="s">
        <v>896</v>
      </c>
    </row>
    <row r="27" spans="1:24" ht="12.75">
      <c r="A27" s="658">
        <v>10</v>
      </c>
      <c r="B27" s="659" t="s">
        <v>751</v>
      </c>
      <c r="C27" s="660" t="s">
        <v>301</v>
      </c>
      <c r="D27" s="661" t="s">
        <v>309</v>
      </c>
      <c r="E27" s="662" t="s">
        <v>798</v>
      </c>
      <c r="F27" s="663">
        <v>247000</v>
      </c>
      <c r="G27" s="663"/>
      <c r="H27" s="663"/>
      <c r="I27" s="663"/>
      <c r="J27" s="663"/>
      <c r="K27" s="492">
        <f t="shared" si="0"/>
        <v>10000</v>
      </c>
      <c r="L27" s="664">
        <v>10000</v>
      </c>
      <c r="M27" s="493"/>
      <c r="N27" s="664"/>
      <c r="O27" s="493"/>
      <c r="P27" s="493"/>
      <c r="Q27" s="664"/>
      <c r="R27" s="665"/>
      <c r="S27" s="613">
        <f t="shared" si="2"/>
        <v>10000</v>
      </c>
      <c r="T27" s="493">
        <v>197000</v>
      </c>
      <c r="U27" s="666"/>
      <c r="V27" s="667">
        <v>40000</v>
      </c>
      <c r="W27" s="667"/>
      <c r="X27" s="667" t="s">
        <v>896</v>
      </c>
    </row>
    <row r="28" spans="1:24" ht="14.25" customHeight="1">
      <c r="A28" s="647">
        <v>11</v>
      </c>
      <c r="B28" s="495" t="s">
        <v>755</v>
      </c>
      <c r="C28" s="499" t="s">
        <v>314</v>
      </c>
      <c r="D28" s="500" t="s">
        <v>315</v>
      </c>
      <c r="E28" s="501" t="s">
        <v>67</v>
      </c>
      <c r="F28" s="502">
        <v>37500</v>
      </c>
      <c r="G28" s="502"/>
      <c r="H28" s="502"/>
      <c r="I28" s="502"/>
      <c r="J28" s="502">
        <v>0</v>
      </c>
      <c r="K28" s="492">
        <f t="shared" si="0"/>
        <v>37500</v>
      </c>
      <c r="L28" s="503">
        <v>37500</v>
      </c>
      <c r="M28" s="504"/>
      <c r="N28" s="503"/>
      <c r="O28" s="504">
        <v>0</v>
      </c>
      <c r="P28" s="504"/>
      <c r="Q28" s="503"/>
      <c r="R28" s="505"/>
      <c r="S28" s="613">
        <f t="shared" si="2"/>
        <v>37500</v>
      </c>
      <c r="T28" s="504">
        <v>0</v>
      </c>
      <c r="U28" s="504">
        <v>0</v>
      </c>
      <c r="V28" s="498">
        <v>0</v>
      </c>
      <c r="W28" s="498"/>
      <c r="X28" s="498" t="s">
        <v>896</v>
      </c>
    </row>
    <row r="29" spans="1:24" ht="14.25" customHeight="1">
      <c r="A29" s="635">
        <v>12</v>
      </c>
      <c r="B29" s="495" t="s">
        <v>753</v>
      </c>
      <c r="C29" s="499" t="s">
        <v>314</v>
      </c>
      <c r="D29" s="500" t="s">
        <v>317</v>
      </c>
      <c r="E29" s="501" t="s">
        <v>67</v>
      </c>
      <c r="F29" s="502">
        <v>313859</v>
      </c>
      <c r="G29" s="502">
        <v>173849</v>
      </c>
      <c r="H29" s="502">
        <v>80000</v>
      </c>
      <c r="I29" s="502"/>
      <c r="J29" s="502">
        <v>0</v>
      </c>
      <c r="K29" s="492">
        <f t="shared" si="0"/>
        <v>70000</v>
      </c>
      <c r="L29" s="503">
        <v>70000</v>
      </c>
      <c r="M29" s="504"/>
      <c r="N29" s="503"/>
      <c r="O29" s="504">
        <v>0</v>
      </c>
      <c r="P29" s="504"/>
      <c r="Q29" s="503"/>
      <c r="R29" s="505"/>
      <c r="S29" s="613">
        <f t="shared" si="2"/>
        <v>70000</v>
      </c>
      <c r="T29" s="504">
        <v>0</v>
      </c>
      <c r="U29" s="504">
        <v>0</v>
      </c>
      <c r="V29" s="498">
        <v>0</v>
      </c>
      <c r="W29" s="498"/>
      <c r="X29" s="498" t="s">
        <v>896</v>
      </c>
    </row>
    <row r="30" spans="1:24" ht="12.75">
      <c r="A30" s="611">
        <v>13</v>
      </c>
      <c r="B30" s="495" t="s">
        <v>123</v>
      </c>
      <c r="C30" s="499" t="s">
        <v>314</v>
      </c>
      <c r="D30" s="500" t="s">
        <v>317</v>
      </c>
      <c r="E30" s="501" t="s">
        <v>792</v>
      </c>
      <c r="F30" s="502">
        <v>327842</v>
      </c>
      <c r="G30" s="502">
        <v>0</v>
      </c>
      <c r="H30" s="502"/>
      <c r="I30" s="502"/>
      <c r="J30" s="502">
        <v>0</v>
      </c>
      <c r="K30" s="492">
        <f t="shared" si="0"/>
        <v>5000</v>
      </c>
      <c r="L30" s="503">
        <v>5000</v>
      </c>
      <c r="M30" s="504"/>
      <c r="N30" s="503"/>
      <c r="O30" s="504">
        <v>0</v>
      </c>
      <c r="P30" s="504"/>
      <c r="Q30" s="503"/>
      <c r="R30" s="505"/>
      <c r="S30" s="497">
        <f t="shared" si="2"/>
        <v>5000</v>
      </c>
      <c r="T30" s="504">
        <v>322842</v>
      </c>
      <c r="U30" s="504" t="s">
        <v>248</v>
      </c>
      <c r="V30" s="498">
        <v>0</v>
      </c>
      <c r="W30" s="498"/>
      <c r="X30" s="498" t="s">
        <v>896</v>
      </c>
    </row>
    <row r="31" spans="1:24" ht="12.75">
      <c r="A31" s="658">
        <v>14</v>
      </c>
      <c r="B31" s="495" t="s">
        <v>750</v>
      </c>
      <c r="C31" s="499" t="s">
        <v>314</v>
      </c>
      <c r="D31" s="500" t="s">
        <v>317</v>
      </c>
      <c r="E31" s="501" t="s">
        <v>792</v>
      </c>
      <c r="F31" s="502">
        <v>234864</v>
      </c>
      <c r="G31" s="502">
        <v>0</v>
      </c>
      <c r="H31" s="502"/>
      <c r="I31" s="502"/>
      <c r="J31" s="502">
        <v>0</v>
      </c>
      <c r="K31" s="492">
        <f t="shared" si="0"/>
        <v>234864</v>
      </c>
      <c r="L31" s="503">
        <v>234864</v>
      </c>
      <c r="M31" s="504"/>
      <c r="N31" s="503"/>
      <c r="O31" s="504">
        <v>0</v>
      </c>
      <c r="P31" s="504"/>
      <c r="Q31" s="503"/>
      <c r="R31" s="505"/>
      <c r="S31" s="497">
        <f t="shared" si="2"/>
        <v>234864</v>
      </c>
      <c r="T31" s="504">
        <v>0</v>
      </c>
      <c r="U31" s="504" t="s">
        <v>248</v>
      </c>
      <c r="V31" s="498">
        <v>0</v>
      </c>
      <c r="W31" s="498"/>
      <c r="X31" s="498" t="s">
        <v>896</v>
      </c>
    </row>
    <row r="32" spans="1:24" ht="12.75">
      <c r="A32" s="647">
        <v>15</v>
      </c>
      <c r="B32" s="495" t="s">
        <v>754</v>
      </c>
      <c r="C32" s="499" t="s">
        <v>314</v>
      </c>
      <c r="D32" s="500" t="s">
        <v>317</v>
      </c>
      <c r="E32" s="501" t="s">
        <v>768</v>
      </c>
      <c r="F32" s="502">
        <v>9000</v>
      </c>
      <c r="G32" s="502">
        <v>0</v>
      </c>
      <c r="H32" s="502"/>
      <c r="I32" s="502"/>
      <c r="J32" s="502">
        <v>0</v>
      </c>
      <c r="K32" s="492">
        <f t="shared" si="0"/>
        <v>9000</v>
      </c>
      <c r="L32" s="503">
        <v>9000</v>
      </c>
      <c r="M32" s="504"/>
      <c r="N32" s="503"/>
      <c r="O32" s="504">
        <v>0</v>
      </c>
      <c r="P32" s="504"/>
      <c r="Q32" s="503"/>
      <c r="R32" s="505"/>
      <c r="S32" s="497">
        <f t="shared" si="2"/>
        <v>9000</v>
      </c>
      <c r="T32" s="504" t="s">
        <v>248</v>
      </c>
      <c r="U32" s="504" t="s">
        <v>248</v>
      </c>
      <c r="V32" s="498">
        <v>0</v>
      </c>
      <c r="W32" s="498"/>
      <c r="X32" s="498" t="s">
        <v>896</v>
      </c>
    </row>
    <row r="33" spans="1:24" ht="14.25" customHeight="1">
      <c r="A33" s="635">
        <v>16</v>
      </c>
      <c r="B33" s="495" t="s">
        <v>756</v>
      </c>
      <c r="C33" s="499" t="s">
        <v>319</v>
      </c>
      <c r="D33" s="500" t="s">
        <v>321</v>
      </c>
      <c r="E33" s="501" t="s">
        <v>768</v>
      </c>
      <c r="F33" s="502">
        <v>14400</v>
      </c>
      <c r="G33" s="502"/>
      <c r="H33" s="502"/>
      <c r="I33" s="502"/>
      <c r="J33" s="502">
        <v>0</v>
      </c>
      <c r="K33" s="492">
        <f t="shared" si="0"/>
        <v>14400</v>
      </c>
      <c r="L33" s="503">
        <v>14400</v>
      </c>
      <c r="M33" s="504"/>
      <c r="N33" s="503"/>
      <c r="O33" s="504">
        <v>0</v>
      </c>
      <c r="P33" s="504"/>
      <c r="Q33" s="503"/>
      <c r="R33" s="505"/>
      <c r="S33" s="613">
        <f t="shared" si="2"/>
        <v>14400</v>
      </c>
      <c r="T33" s="504">
        <v>0</v>
      </c>
      <c r="U33" s="504">
        <v>0</v>
      </c>
      <c r="V33" s="498">
        <v>0</v>
      </c>
      <c r="W33" s="498"/>
      <c r="X33" s="498" t="s">
        <v>896</v>
      </c>
    </row>
    <row r="34" spans="1:24" ht="12.75">
      <c r="A34" s="611">
        <v>17</v>
      </c>
      <c r="B34" s="495" t="s">
        <v>238</v>
      </c>
      <c r="C34" s="499" t="s">
        <v>323</v>
      </c>
      <c r="D34" s="500" t="s">
        <v>53</v>
      </c>
      <c r="E34" s="501" t="s">
        <v>67</v>
      </c>
      <c r="F34" s="502">
        <v>97108</v>
      </c>
      <c r="G34" s="502">
        <v>3780</v>
      </c>
      <c r="H34" s="502">
        <v>0</v>
      </c>
      <c r="I34" s="502"/>
      <c r="J34" s="502"/>
      <c r="K34" s="506">
        <f t="shared" si="0"/>
        <v>93328</v>
      </c>
      <c r="L34" s="503">
        <v>93328</v>
      </c>
      <c r="M34" s="504"/>
      <c r="N34" s="503"/>
      <c r="O34" s="504"/>
      <c r="P34" s="504"/>
      <c r="Q34" s="503" t="s">
        <v>248</v>
      </c>
      <c r="R34" s="505" t="s">
        <v>248</v>
      </c>
      <c r="S34" s="497">
        <f t="shared" si="2"/>
        <v>93328</v>
      </c>
      <c r="T34" s="504">
        <v>0</v>
      </c>
      <c r="U34" s="504">
        <v>0</v>
      </c>
      <c r="V34" s="498">
        <v>0</v>
      </c>
      <c r="W34" s="498"/>
      <c r="X34" s="498" t="s">
        <v>896</v>
      </c>
    </row>
    <row r="35" spans="1:24" ht="12.75">
      <c r="A35" s="658">
        <v>18</v>
      </c>
      <c r="B35" s="495" t="s">
        <v>887</v>
      </c>
      <c r="C35" s="499" t="s">
        <v>329</v>
      </c>
      <c r="D35" s="500" t="s">
        <v>358</v>
      </c>
      <c r="E35" s="501" t="s">
        <v>67</v>
      </c>
      <c r="F35" s="502">
        <v>85820</v>
      </c>
      <c r="G35" s="502">
        <v>50000</v>
      </c>
      <c r="H35" s="502"/>
      <c r="I35" s="502"/>
      <c r="J35" s="502">
        <v>-50000</v>
      </c>
      <c r="K35" s="496">
        <f t="shared" si="0"/>
        <v>85820</v>
      </c>
      <c r="L35" s="503">
        <v>85820</v>
      </c>
      <c r="M35" s="504"/>
      <c r="N35" s="503"/>
      <c r="O35" s="504"/>
      <c r="P35" s="504"/>
      <c r="Q35" s="503"/>
      <c r="R35" s="505"/>
      <c r="S35" s="497">
        <f t="shared" si="2"/>
        <v>35820</v>
      </c>
      <c r="T35" s="504">
        <v>0</v>
      </c>
      <c r="U35" s="504"/>
      <c r="V35" s="498"/>
      <c r="W35" s="498"/>
      <c r="X35" s="498" t="s">
        <v>896</v>
      </c>
    </row>
    <row r="36" spans="1:24" ht="12.75">
      <c r="A36" s="647">
        <v>19</v>
      </c>
      <c r="B36" s="495" t="s">
        <v>757</v>
      </c>
      <c r="C36" s="499" t="s">
        <v>329</v>
      </c>
      <c r="D36" s="500" t="s">
        <v>358</v>
      </c>
      <c r="E36" s="501" t="s">
        <v>768</v>
      </c>
      <c r="F36" s="502">
        <v>31000</v>
      </c>
      <c r="G36" s="502"/>
      <c r="H36" s="502"/>
      <c r="I36" s="502"/>
      <c r="J36" s="502"/>
      <c r="K36" s="496">
        <f t="shared" si="0"/>
        <v>31000</v>
      </c>
      <c r="L36" s="503">
        <v>31000</v>
      </c>
      <c r="M36" s="504"/>
      <c r="N36" s="503"/>
      <c r="O36" s="504"/>
      <c r="P36" s="504"/>
      <c r="Q36" s="503"/>
      <c r="R36" s="505"/>
      <c r="S36" s="497">
        <f t="shared" si="2"/>
        <v>31000</v>
      </c>
      <c r="T36" s="504"/>
      <c r="U36" s="504"/>
      <c r="V36" s="498"/>
      <c r="W36" s="498"/>
      <c r="X36" s="498" t="s">
        <v>896</v>
      </c>
    </row>
    <row r="37" spans="1:24" ht="12.75">
      <c r="A37" s="635">
        <v>20</v>
      </c>
      <c r="B37" s="495" t="s">
        <v>565</v>
      </c>
      <c r="C37" s="499" t="s">
        <v>380</v>
      </c>
      <c r="D37" s="500" t="s">
        <v>561</v>
      </c>
      <c r="E37" s="501" t="s">
        <v>768</v>
      </c>
      <c r="F37" s="502">
        <v>5000</v>
      </c>
      <c r="G37" s="502"/>
      <c r="H37" s="502"/>
      <c r="I37" s="502"/>
      <c r="J37" s="502"/>
      <c r="K37" s="496">
        <f t="shared" si="0"/>
        <v>5000</v>
      </c>
      <c r="L37" s="503">
        <v>5000</v>
      </c>
      <c r="M37" s="504"/>
      <c r="N37" s="503"/>
      <c r="O37" s="504"/>
      <c r="P37" s="504"/>
      <c r="Q37" s="503"/>
      <c r="R37" s="505"/>
      <c r="S37" s="497">
        <f t="shared" si="2"/>
        <v>5000</v>
      </c>
      <c r="T37" s="504"/>
      <c r="U37" s="504"/>
      <c r="V37" s="498"/>
      <c r="W37" s="498"/>
      <c r="X37" s="498" t="s">
        <v>896</v>
      </c>
    </row>
    <row r="38" spans="1:24" ht="12.75">
      <c r="A38" s="611">
        <v>21</v>
      </c>
      <c r="B38" s="495" t="s">
        <v>769</v>
      </c>
      <c r="C38" s="499" t="s">
        <v>380</v>
      </c>
      <c r="D38" s="500" t="s">
        <v>384</v>
      </c>
      <c r="E38" s="501" t="s">
        <v>792</v>
      </c>
      <c r="F38" s="502">
        <v>225000</v>
      </c>
      <c r="G38" s="502"/>
      <c r="H38" s="502"/>
      <c r="I38" s="502"/>
      <c r="J38" s="502"/>
      <c r="K38" s="496">
        <f t="shared" si="0"/>
        <v>50000</v>
      </c>
      <c r="L38" s="503">
        <v>50000</v>
      </c>
      <c r="M38" s="504"/>
      <c r="N38" s="503"/>
      <c r="O38" s="504">
        <v>0</v>
      </c>
      <c r="P38" s="504"/>
      <c r="Q38" s="503"/>
      <c r="R38" s="505">
        <v>0</v>
      </c>
      <c r="S38" s="497">
        <f t="shared" si="2"/>
        <v>50000</v>
      </c>
      <c r="T38" s="504">
        <v>175000</v>
      </c>
      <c r="U38" s="504">
        <v>0</v>
      </c>
      <c r="V38" s="498">
        <v>0</v>
      </c>
      <c r="W38" s="498"/>
      <c r="X38" s="498" t="s">
        <v>896</v>
      </c>
    </row>
    <row r="39" spans="1:24" ht="12.75">
      <c r="A39" s="658">
        <v>22</v>
      </c>
      <c r="B39" s="495" t="s">
        <v>791</v>
      </c>
      <c r="C39" s="499" t="s">
        <v>380</v>
      </c>
      <c r="D39" s="500" t="s">
        <v>384</v>
      </c>
      <c r="E39" s="501" t="s">
        <v>768</v>
      </c>
      <c r="F39" s="502">
        <v>16000</v>
      </c>
      <c r="G39" s="502"/>
      <c r="H39" s="502"/>
      <c r="I39" s="502"/>
      <c r="J39" s="502"/>
      <c r="K39" s="496">
        <f t="shared" si="0"/>
        <v>16000</v>
      </c>
      <c r="L39" s="503">
        <v>16000</v>
      </c>
      <c r="M39" s="504"/>
      <c r="N39" s="503"/>
      <c r="O39" s="504">
        <v>0</v>
      </c>
      <c r="P39" s="504"/>
      <c r="Q39" s="503"/>
      <c r="R39" s="505"/>
      <c r="S39" s="497">
        <f t="shared" si="2"/>
        <v>16000</v>
      </c>
      <c r="T39" s="504">
        <v>0</v>
      </c>
      <c r="U39" s="504">
        <v>0</v>
      </c>
      <c r="V39" s="498">
        <v>0</v>
      </c>
      <c r="W39" s="498"/>
      <c r="X39" s="498" t="s">
        <v>888</v>
      </c>
    </row>
    <row r="40" spans="1:24" ht="12.75">
      <c r="A40" s="647">
        <v>23</v>
      </c>
      <c r="B40" s="495" t="s">
        <v>382</v>
      </c>
      <c r="C40" s="499" t="s">
        <v>399</v>
      </c>
      <c r="D40" s="500" t="s">
        <v>400</v>
      </c>
      <c r="E40" s="501" t="s">
        <v>100</v>
      </c>
      <c r="F40" s="502">
        <v>4305883</v>
      </c>
      <c r="G40" s="502">
        <v>3984862</v>
      </c>
      <c r="H40" s="502">
        <v>510000</v>
      </c>
      <c r="I40" s="502"/>
      <c r="J40" s="502">
        <v>0</v>
      </c>
      <c r="K40" s="496">
        <f t="shared" si="0"/>
        <v>100000</v>
      </c>
      <c r="L40" s="503">
        <v>100000</v>
      </c>
      <c r="M40" s="504"/>
      <c r="N40" s="503">
        <v>0</v>
      </c>
      <c r="O40" s="504"/>
      <c r="P40" s="504">
        <v>0</v>
      </c>
      <c r="Q40" s="503"/>
      <c r="R40" s="505">
        <v>0</v>
      </c>
      <c r="S40" s="497">
        <f t="shared" si="2"/>
        <v>100000</v>
      </c>
      <c r="T40" s="504">
        <v>140000</v>
      </c>
      <c r="U40" s="504">
        <v>0</v>
      </c>
      <c r="V40" s="498">
        <v>0</v>
      </c>
      <c r="W40" s="498"/>
      <c r="X40" s="498" t="s">
        <v>896</v>
      </c>
    </row>
    <row r="41" spans="1:24" ht="12.75">
      <c r="A41" s="635">
        <v>24</v>
      </c>
      <c r="B41" s="495" t="s">
        <v>36</v>
      </c>
      <c r="C41" s="499" t="s">
        <v>399</v>
      </c>
      <c r="D41" s="500" t="s">
        <v>400</v>
      </c>
      <c r="E41" s="501" t="s">
        <v>798</v>
      </c>
      <c r="F41" s="502">
        <v>1000000</v>
      </c>
      <c r="G41" s="502"/>
      <c r="H41" s="502"/>
      <c r="I41" s="502"/>
      <c r="J41" s="502"/>
      <c r="K41" s="506">
        <f t="shared" si="0"/>
        <v>30000</v>
      </c>
      <c r="L41" s="503">
        <v>30000</v>
      </c>
      <c r="M41" s="504"/>
      <c r="N41" s="503">
        <v>0</v>
      </c>
      <c r="O41" s="504"/>
      <c r="P41" s="504">
        <v>0</v>
      </c>
      <c r="Q41" s="503">
        <v>0</v>
      </c>
      <c r="R41" s="505">
        <v>0</v>
      </c>
      <c r="S41" s="497">
        <f t="shared" si="2"/>
        <v>30000</v>
      </c>
      <c r="T41" s="504">
        <v>570000</v>
      </c>
      <c r="U41" s="504" t="s">
        <v>248</v>
      </c>
      <c r="V41" s="498">
        <v>400000</v>
      </c>
      <c r="W41" s="498"/>
      <c r="X41" s="498" t="s">
        <v>896</v>
      </c>
    </row>
    <row r="42" spans="1:24" ht="12.75">
      <c r="A42" s="611">
        <v>25</v>
      </c>
      <c r="B42" s="495" t="s">
        <v>109</v>
      </c>
      <c r="C42" s="499" t="s">
        <v>399</v>
      </c>
      <c r="D42" s="500" t="s">
        <v>110</v>
      </c>
      <c r="E42" s="501" t="s">
        <v>768</v>
      </c>
      <c r="F42" s="502">
        <v>70697</v>
      </c>
      <c r="G42" s="502"/>
      <c r="H42" s="502"/>
      <c r="I42" s="502"/>
      <c r="J42" s="502"/>
      <c r="K42" s="506">
        <f>SUM(L42:R42)</f>
        <v>7697</v>
      </c>
      <c r="L42" s="503">
        <v>7697</v>
      </c>
      <c r="M42" s="504"/>
      <c r="N42" s="503">
        <v>0</v>
      </c>
      <c r="O42" s="504">
        <v>0</v>
      </c>
      <c r="P42" s="504">
        <v>0</v>
      </c>
      <c r="Q42" s="503">
        <v>0</v>
      </c>
      <c r="R42" s="505">
        <v>0</v>
      </c>
      <c r="S42" s="497">
        <f>SUM(K42+J42)</f>
        <v>7697</v>
      </c>
      <c r="T42" s="504">
        <v>0</v>
      </c>
      <c r="U42" s="504" t="s">
        <v>248</v>
      </c>
      <c r="V42" s="498">
        <v>0</v>
      </c>
      <c r="W42" s="498"/>
      <c r="X42" s="498" t="s">
        <v>896</v>
      </c>
    </row>
    <row r="43" spans="1:24" ht="12.75">
      <c r="A43" s="658">
        <v>26</v>
      </c>
      <c r="B43" s="495" t="s">
        <v>458</v>
      </c>
      <c r="C43" s="499" t="s">
        <v>399</v>
      </c>
      <c r="D43" s="500" t="s">
        <v>400</v>
      </c>
      <c r="E43" s="501" t="s">
        <v>768</v>
      </c>
      <c r="F43" s="502">
        <v>18556</v>
      </c>
      <c r="G43" s="502"/>
      <c r="H43" s="502"/>
      <c r="I43" s="502"/>
      <c r="J43" s="502"/>
      <c r="K43" s="506">
        <f>SUM(L43:R43)</f>
        <v>9778</v>
      </c>
      <c r="L43" s="503">
        <v>9778</v>
      </c>
      <c r="M43" s="504"/>
      <c r="N43" s="503">
        <v>0</v>
      </c>
      <c r="O43" s="504"/>
      <c r="P43" s="504">
        <v>0</v>
      </c>
      <c r="Q43" s="503">
        <v>0</v>
      </c>
      <c r="R43" s="505">
        <v>0</v>
      </c>
      <c r="S43" s="497">
        <f>SUM(K43+J43)</f>
        <v>9778</v>
      </c>
      <c r="T43" s="504">
        <v>0</v>
      </c>
      <c r="U43" s="504" t="s">
        <v>248</v>
      </c>
      <c r="V43" s="498">
        <v>0</v>
      </c>
      <c r="W43" s="498"/>
      <c r="X43" s="498" t="s">
        <v>896</v>
      </c>
    </row>
    <row r="44" spans="1:24" ht="12.75">
      <c r="A44" s="647">
        <v>27</v>
      </c>
      <c r="B44" s="495" t="s">
        <v>108</v>
      </c>
      <c r="C44" s="499" t="s">
        <v>443</v>
      </c>
      <c r="D44" s="500" t="s">
        <v>447</v>
      </c>
      <c r="E44" s="501" t="s">
        <v>768</v>
      </c>
      <c r="F44" s="502">
        <v>9000</v>
      </c>
      <c r="G44" s="502">
        <v>0</v>
      </c>
      <c r="H44" s="502"/>
      <c r="I44" s="502">
        <v>0</v>
      </c>
      <c r="J44" s="502"/>
      <c r="K44" s="496">
        <f t="shared" si="0"/>
        <v>9000</v>
      </c>
      <c r="L44" s="503">
        <v>9000</v>
      </c>
      <c r="M44" s="504"/>
      <c r="N44" s="503"/>
      <c r="O44" s="504">
        <v>0</v>
      </c>
      <c r="P44" s="504"/>
      <c r="Q44" s="503">
        <v>0</v>
      </c>
      <c r="R44" s="505">
        <v>0</v>
      </c>
      <c r="S44" s="497">
        <f t="shared" si="2"/>
        <v>9000</v>
      </c>
      <c r="T44" s="504">
        <v>0</v>
      </c>
      <c r="U44" s="504">
        <v>0</v>
      </c>
      <c r="V44" s="498">
        <v>0</v>
      </c>
      <c r="W44" s="498"/>
      <c r="X44" s="498" t="s">
        <v>896</v>
      </c>
    </row>
    <row r="45" spans="1:24" ht="12.75">
      <c r="A45" s="635">
        <v>28</v>
      </c>
      <c r="B45" s="495" t="s">
        <v>716</v>
      </c>
      <c r="C45" s="499" t="s">
        <v>443</v>
      </c>
      <c r="D45" s="500" t="s">
        <v>447</v>
      </c>
      <c r="E45" s="501" t="s">
        <v>67</v>
      </c>
      <c r="F45" s="502">
        <v>1381527</v>
      </c>
      <c r="G45" s="502">
        <v>398959</v>
      </c>
      <c r="H45" s="502"/>
      <c r="I45" s="502"/>
      <c r="J45" s="502">
        <v>-9696</v>
      </c>
      <c r="K45" s="496">
        <f t="shared" si="0"/>
        <v>801337</v>
      </c>
      <c r="L45" s="503">
        <v>131777</v>
      </c>
      <c r="M45" s="504"/>
      <c r="N45" s="503"/>
      <c r="O45" s="504">
        <v>0</v>
      </c>
      <c r="P45" s="504"/>
      <c r="Q45" s="503"/>
      <c r="R45" s="505">
        <v>669560</v>
      </c>
      <c r="S45" s="497">
        <f t="shared" si="2"/>
        <v>791641</v>
      </c>
      <c r="T45" s="504">
        <v>0</v>
      </c>
      <c r="U45" s="504">
        <v>0</v>
      </c>
      <c r="V45" s="498"/>
      <c r="W45" s="498"/>
      <c r="X45" s="498" t="s">
        <v>896</v>
      </c>
    </row>
    <row r="46" spans="1:24" ht="12.75">
      <c r="A46" s="611">
        <v>29</v>
      </c>
      <c r="B46" s="495" t="s">
        <v>614</v>
      </c>
      <c r="C46" s="499" t="s">
        <v>443</v>
      </c>
      <c r="D46" s="500" t="s">
        <v>449</v>
      </c>
      <c r="E46" s="501" t="s">
        <v>768</v>
      </c>
      <c r="F46" s="502">
        <v>30000</v>
      </c>
      <c r="G46" s="502"/>
      <c r="H46" s="502"/>
      <c r="I46" s="502"/>
      <c r="J46" s="502"/>
      <c r="K46" s="496">
        <f t="shared" si="0"/>
        <v>30000</v>
      </c>
      <c r="L46" s="503"/>
      <c r="M46" s="504"/>
      <c r="N46" s="503"/>
      <c r="O46" s="504">
        <v>30000</v>
      </c>
      <c r="P46" s="504"/>
      <c r="Q46" s="503"/>
      <c r="R46" s="505"/>
      <c r="S46" s="497">
        <f t="shared" si="2"/>
        <v>30000</v>
      </c>
      <c r="T46" s="504"/>
      <c r="U46" s="504"/>
      <c r="V46" s="498"/>
      <c r="W46" s="498"/>
      <c r="X46" s="498" t="s">
        <v>896</v>
      </c>
    </row>
    <row r="47" spans="1:24" ht="12.75">
      <c r="A47" s="611">
        <v>30</v>
      </c>
      <c r="B47" s="495" t="s">
        <v>374</v>
      </c>
      <c r="C47" s="499" t="s">
        <v>443</v>
      </c>
      <c r="D47" s="500" t="s">
        <v>454</v>
      </c>
      <c r="E47" s="501" t="s">
        <v>850</v>
      </c>
      <c r="F47" s="502"/>
      <c r="G47" s="502"/>
      <c r="H47" s="502"/>
      <c r="I47" s="502"/>
      <c r="J47" s="502"/>
      <c r="K47" s="496">
        <f t="shared" si="0"/>
        <v>8611</v>
      </c>
      <c r="L47" s="503"/>
      <c r="M47" s="504"/>
      <c r="N47" s="503">
        <v>8611</v>
      </c>
      <c r="O47" s="504"/>
      <c r="P47" s="504"/>
      <c r="Q47" s="503"/>
      <c r="R47" s="505"/>
      <c r="S47" s="497">
        <f t="shared" si="2"/>
        <v>8611</v>
      </c>
      <c r="T47" s="504"/>
      <c r="U47" s="504"/>
      <c r="V47" s="498"/>
      <c r="W47" s="498"/>
      <c r="X47" s="498"/>
    </row>
    <row r="48" spans="1:24" s="51" customFormat="1" ht="12.75">
      <c r="A48" s="635">
        <v>31</v>
      </c>
      <c r="B48" s="495" t="s">
        <v>752</v>
      </c>
      <c r="C48" s="499" t="s">
        <v>443</v>
      </c>
      <c r="D48" s="500" t="s">
        <v>456</v>
      </c>
      <c r="E48" s="501" t="s">
        <v>798</v>
      </c>
      <c r="F48" s="502">
        <v>155760</v>
      </c>
      <c r="G48" s="502"/>
      <c r="H48" s="502"/>
      <c r="I48" s="502"/>
      <c r="J48" s="502"/>
      <c r="K48" s="496">
        <f t="shared" si="0"/>
        <v>26000</v>
      </c>
      <c r="L48" s="503">
        <v>26000</v>
      </c>
      <c r="M48" s="504"/>
      <c r="N48" s="503">
        <v>0</v>
      </c>
      <c r="O48" s="504">
        <v>0</v>
      </c>
      <c r="P48" s="504">
        <v>0</v>
      </c>
      <c r="Q48" s="503"/>
      <c r="R48" s="505">
        <v>0</v>
      </c>
      <c r="S48" s="497">
        <f t="shared" si="2"/>
        <v>26000</v>
      </c>
      <c r="T48" s="504">
        <v>26000</v>
      </c>
      <c r="U48" s="504"/>
      <c r="V48" s="498">
        <v>103760</v>
      </c>
      <c r="W48" s="498"/>
      <c r="X48" s="498" t="s">
        <v>896</v>
      </c>
    </row>
    <row r="49" spans="1:24" s="51" customFormat="1" ht="12.75">
      <c r="A49" s="611">
        <v>32</v>
      </c>
      <c r="B49" s="495" t="s">
        <v>459</v>
      </c>
      <c r="C49" s="499" t="s">
        <v>443</v>
      </c>
      <c r="D49" s="500" t="s">
        <v>456</v>
      </c>
      <c r="E49" s="501" t="s">
        <v>768</v>
      </c>
      <c r="F49" s="502">
        <v>10000</v>
      </c>
      <c r="G49" s="502"/>
      <c r="H49" s="502"/>
      <c r="I49" s="502"/>
      <c r="J49" s="502"/>
      <c r="K49" s="496">
        <f t="shared" si="0"/>
        <v>10000</v>
      </c>
      <c r="L49" s="503">
        <v>10000</v>
      </c>
      <c r="M49" s="504"/>
      <c r="N49" s="503"/>
      <c r="O49" s="504"/>
      <c r="P49" s="504"/>
      <c r="Q49" s="503"/>
      <c r="R49" s="505"/>
      <c r="S49" s="497">
        <f t="shared" si="2"/>
        <v>10000</v>
      </c>
      <c r="T49" s="504"/>
      <c r="U49" s="504"/>
      <c r="V49" s="498"/>
      <c r="W49" s="498"/>
      <c r="X49" s="498" t="s">
        <v>896</v>
      </c>
    </row>
    <row r="50" spans="1:24" ht="12.75">
      <c r="A50" s="658">
        <v>33</v>
      </c>
      <c r="B50" s="495" t="s">
        <v>759</v>
      </c>
      <c r="C50" s="499" t="s">
        <v>469</v>
      </c>
      <c r="D50" s="500" t="s">
        <v>470</v>
      </c>
      <c r="E50" s="501" t="s">
        <v>768</v>
      </c>
      <c r="F50" s="502">
        <v>40000</v>
      </c>
      <c r="G50" s="502">
        <v>0</v>
      </c>
      <c r="H50" s="502"/>
      <c r="I50" s="502"/>
      <c r="J50" s="502"/>
      <c r="K50" s="496">
        <f t="shared" si="0"/>
        <v>40000</v>
      </c>
      <c r="L50" s="503">
        <v>40000</v>
      </c>
      <c r="M50" s="504"/>
      <c r="N50" s="503"/>
      <c r="O50" s="504"/>
      <c r="P50" s="504"/>
      <c r="Q50" s="503"/>
      <c r="R50" s="505"/>
      <c r="S50" s="497">
        <f t="shared" si="2"/>
        <v>40000</v>
      </c>
      <c r="T50" s="493">
        <v>0</v>
      </c>
      <c r="U50" s="493"/>
      <c r="V50" s="498"/>
      <c r="W50" s="498"/>
      <c r="X50" s="498" t="s">
        <v>760</v>
      </c>
    </row>
    <row r="51" spans="1:24" ht="12.75">
      <c r="A51" s="647">
        <v>34</v>
      </c>
      <c r="B51" s="495" t="s">
        <v>889</v>
      </c>
      <c r="C51" s="499" t="s">
        <v>469</v>
      </c>
      <c r="D51" s="500" t="s">
        <v>473</v>
      </c>
      <c r="E51" s="501" t="s">
        <v>67</v>
      </c>
      <c r="F51" s="502">
        <v>714828</v>
      </c>
      <c r="G51" s="502">
        <v>87396</v>
      </c>
      <c r="H51" s="502"/>
      <c r="I51" s="502"/>
      <c r="J51" s="502"/>
      <c r="K51" s="496">
        <f t="shared" si="0"/>
        <v>627432</v>
      </c>
      <c r="L51" s="503">
        <v>543024</v>
      </c>
      <c r="M51" s="504"/>
      <c r="N51" s="503"/>
      <c r="O51" s="504">
        <v>40000</v>
      </c>
      <c r="P51" s="504"/>
      <c r="Q51" s="503"/>
      <c r="R51" s="505">
        <v>44408</v>
      </c>
      <c r="S51" s="497">
        <f t="shared" si="2"/>
        <v>627432</v>
      </c>
      <c r="T51" s="493">
        <v>0</v>
      </c>
      <c r="U51" s="493"/>
      <c r="V51" s="498"/>
      <c r="W51" s="498"/>
      <c r="X51" s="498" t="s">
        <v>896</v>
      </c>
    </row>
    <row r="52" spans="1:24" ht="12.75">
      <c r="A52" s="635">
        <v>35</v>
      </c>
      <c r="B52" s="495" t="s">
        <v>793</v>
      </c>
      <c r="C52" s="499" t="s">
        <v>469</v>
      </c>
      <c r="D52" s="500" t="s">
        <v>473</v>
      </c>
      <c r="E52" s="501" t="s">
        <v>763</v>
      </c>
      <c r="F52" s="502">
        <v>750468</v>
      </c>
      <c r="G52" s="502">
        <v>8390</v>
      </c>
      <c r="H52" s="502"/>
      <c r="I52" s="502"/>
      <c r="J52" s="502"/>
      <c r="K52" s="496">
        <f t="shared" si="0"/>
        <v>99610</v>
      </c>
      <c r="L52" s="503">
        <v>99610</v>
      </c>
      <c r="M52" s="504"/>
      <c r="N52" s="503"/>
      <c r="O52" s="504"/>
      <c r="P52" s="504"/>
      <c r="Q52" s="503"/>
      <c r="R52" s="505"/>
      <c r="S52" s="497">
        <f t="shared" si="2"/>
        <v>99610</v>
      </c>
      <c r="T52" s="493">
        <v>0</v>
      </c>
      <c r="U52" s="493">
        <v>642468</v>
      </c>
      <c r="V52" s="498"/>
      <c r="W52" s="498"/>
      <c r="X52" s="498" t="s">
        <v>896</v>
      </c>
    </row>
    <row r="53" spans="1:24" ht="13.5" thickBot="1">
      <c r="A53" s="611">
        <v>36</v>
      </c>
      <c r="B53" s="495" t="s">
        <v>187</v>
      </c>
      <c r="C53" s="499" t="s">
        <v>469</v>
      </c>
      <c r="D53" s="500" t="s">
        <v>473</v>
      </c>
      <c r="E53" s="501" t="s">
        <v>763</v>
      </c>
      <c r="F53" s="502">
        <v>617113</v>
      </c>
      <c r="G53" s="502">
        <v>9390</v>
      </c>
      <c r="H53" s="502"/>
      <c r="I53" s="502"/>
      <c r="J53" s="502">
        <v>-9150</v>
      </c>
      <c r="K53" s="496">
        <f t="shared" si="0"/>
        <v>106750</v>
      </c>
      <c r="L53" s="503">
        <v>106750</v>
      </c>
      <c r="M53" s="504"/>
      <c r="N53" s="503"/>
      <c r="O53" s="504">
        <v>0</v>
      </c>
      <c r="P53" s="504"/>
      <c r="Q53" s="503"/>
      <c r="R53" s="505"/>
      <c r="S53" s="497">
        <f t="shared" si="2"/>
        <v>97600</v>
      </c>
      <c r="T53" s="493">
        <v>0</v>
      </c>
      <c r="U53" s="493">
        <v>510363</v>
      </c>
      <c r="V53" s="498">
        <v>0</v>
      </c>
      <c r="W53" s="498">
        <v>0</v>
      </c>
      <c r="X53" s="498" t="s">
        <v>896</v>
      </c>
    </row>
    <row r="54" spans="1:24" ht="14.25" thickBot="1" thickTop="1">
      <c r="A54" s="507"/>
      <c r="B54" s="508" t="s">
        <v>202</v>
      </c>
      <c r="C54" s="509"/>
      <c r="D54" s="507"/>
      <c r="E54" s="509"/>
      <c r="F54" s="510">
        <f aca="true" t="shared" si="3" ref="F54:X54">SUM(F13:F53)</f>
        <v>20906237</v>
      </c>
      <c r="G54" s="510">
        <f t="shared" si="3"/>
        <v>5687053</v>
      </c>
      <c r="H54" s="510">
        <f t="shared" si="3"/>
        <v>590000</v>
      </c>
      <c r="I54" s="510">
        <f t="shared" si="3"/>
        <v>0</v>
      </c>
      <c r="J54" s="510">
        <f t="shared" si="3"/>
        <v>-71599</v>
      </c>
      <c r="K54" s="511">
        <f t="shared" si="3"/>
        <v>7736618</v>
      </c>
      <c r="L54" s="512">
        <f t="shared" si="3"/>
        <v>6944039</v>
      </c>
      <c r="M54" s="512">
        <f t="shared" si="3"/>
        <v>0</v>
      </c>
      <c r="N54" s="512">
        <f t="shared" si="3"/>
        <v>8611</v>
      </c>
      <c r="O54" s="512">
        <f t="shared" si="3"/>
        <v>70000</v>
      </c>
      <c r="P54" s="512">
        <f t="shared" si="3"/>
        <v>0</v>
      </c>
      <c r="Q54" s="511">
        <f t="shared" si="3"/>
        <v>0</v>
      </c>
      <c r="R54" s="512">
        <f t="shared" si="3"/>
        <v>713968</v>
      </c>
      <c r="S54" s="512">
        <f t="shared" si="3"/>
        <v>7665019</v>
      </c>
      <c r="T54" s="512">
        <f t="shared" si="3"/>
        <v>3936232</v>
      </c>
      <c r="U54" s="512">
        <f t="shared" si="3"/>
        <v>1152831</v>
      </c>
      <c r="V54" s="512">
        <f t="shared" si="3"/>
        <v>2058152</v>
      </c>
      <c r="W54" s="512">
        <f t="shared" si="3"/>
        <v>0</v>
      </c>
      <c r="X54" s="512">
        <f t="shared" si="3"/>
        <v>0</v>
      </c>
    </row>
    <row r="55" spans="1:24" ht="13.5" thickTop="1">
      <c r="A55" s="614"/>
      <c r="B55" s="615" t="s">
        <v>758</v>
      </c>
      <c r="C55" s="616">
        <v>750</v>
      </c>
      <c r="D55" s="616">
        <v>75095</v>
      </c>
      <c r="E55" s="615">
        <v>2004</v>
      </c>
      <c r="F55" s="617">
        <v>8000</v>
      </c>
      <c r="G55" s="617"/>
      <c r="H55" s="617"/>
      <c r="I55" s="615"/>
      <c r="J55" s="615"/>
      <c r="K55" s="618">
        <f>SUM(L55:R55)</f>
        <v>8000</v>
      </c>
      <c r="L55" s="617">
        <v>8000</v>
      </c>
      <c r="M55" s="615"/>
      <c r="N55" s="615"/>
      <c r="O55" s="615"/>
      <c r="P55" s="615"/>
      <c r="Q55" s="615"/>
      <c r="R55" s="615"/>
      <c r="S55" s="619">
        <f>SUM(K55+J55)</f>
        <v>8000</v>
      </c>
      <c r="T55" s="617"/>
      <c r="U55" s="617"/>
      <c r="V55" s="617"/>
      <c r="W55" s="617"/>
      <c r="X55" s="620" t="s">
        <v>896</v>
      </c>
    </row>
    <row r="56" spans="1:24" ht="13.5" thickBot="1">
      <c r="A56" s="513"/>
      <c r="B56" s="514" t="s">
        <v>201</v>
      </c>
      <c r="C56" s="515">
        <v>700</v>
      </c>
      <c r="D56" s="515">
        <v>70021</v>
      </c>
      <c r="E56" s="514" t="s">
        <v>373</v>
      </c>
      <c r="F56" s="516">
        <v>596909</v>
      </c>
      <c r="G56" s="516">
        <v>68462</v>
      </c>
      <c r="H56" s="516"/>
      <c r="I56" s="514"/>
      <c r="J56" s="514">
        <v>0</v>
      </c>
      <c r="K56" s="517">
        <f>SUM(L56:Q56)</f>
        <v>351765</v>
      </c>
      <c r="L56" s="516">
        <v>351765</v>
      </c>
      <c r="M56" s="514"/>
      <c r="N56" s="514"/>
      <c r="O56" s="514"/>
      <c r="P56" s="514"/>
      <c r="Q56" s="518"/>
      <c r="R56" s="513"/>
      <c r="S56" s="519">
        <f>SUM(K56+J56)</f>
        <v>351765</v>
      </c>
      <c r="T56" s="516">
        <v>176682</v>
      </c>
      <c r="U56" s="516"/>
      <c r="V56" s="516"/>
      <c r="W56" s="516"/>
      <c r="X56" s="516" t="s">
        <v>890</v>
      </c>
    </row>
    <row r="57" spans="1:24" ht="14.25" thickBot="1" thickTop="1">
      <c r="A57" s="520"/>
      <c r="B57" s="521" t="s">
        <v>203</v>
      </c>
      <c r="C57" s="520"/>
      <c r="D57" s="520"/>
      <c r="E57" s="520"/>
      <c r="F57" s="522"/>
      <c r="G57" s="522"/>
      <c r="H57" s="522"/>
      <c r="I57" s="520"/>
      <c r="J57" s="523">
        <f aca="true" t="shared" si="4" ref="J57:W57">SUM(J54:J56)</f>
        <v>-71599</v>
      </c>
      <c r="K57" s="523">
        <f t="shared" si="4"/>
        <v>8096383</v>
      </c>
      <c r="L57" s="522">
        <f t="shared" si="4"/>
        <v>7303804</v>
      </c>
      <c r="M57" s="524">
        <f t="shared" si="4"/>
        <v>0</v>
      </c>
      <c r="N57" s="522">
        <f t="shared" si="4"/>
        <v>8611</v>
      </c>
      <c r="O57" s="522">
        <f t="shared" si="4"/>
        <v>70000</v>
      </c>
      <c r="P57" s="522">
        <f t="shared" si="4"/>
        <v>0</v>
      </c>
      <c r="Q57" s="523">
        <f t="shared" si="4"/>
        <v>0</v>
      </c>
      <c r="R57" s="522">
        <f t="shared" si="4"/>
        <v>713968</v>
      </c>
      <c r="S57" s="522">
        <f t="shared" si="4"/>
        <v>8024784</v>
      </c>
      <c r="T57" s="522">
        <f t="shared" si="4"/>
        <v>4112914</v>
      </c>
      <c r="U57" s="522">
        <f t="shared" si="4"/>
        <v>1152831</v>
      </c>
      <c r="V57" s="522">
        <f t="shared" si="4"/>
        <v>2058152</v>
      </c>
      <c r="W57" s="522">
        <f t="shared" si="4"/>
        <v>0</v>
      </c>
      <c r="X57" s="522" t="s">
        <v>248</v>
      </c>
    </row>
    <row r="58" spans="1:24" ht="13.5" thickTop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136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</row>
    <row r="59" spans="1:23" ht="12.75">
      <c r="A59" s="51"/>
      <c r="B59" s="51" t="s">
        <v>248</v>
      </c>
      <c r="C59" s="51"/>
      <c r="D59" s="51"/>
      <c r="E59" s="51"/>
      <c r="F59" s="51"/>
      <c r="G59" s="51"/>
      <c r="H59" s="51"/>
      <c r="I59" s="51"/>
      <c r="J59" s="51" t="s">
        <v>248</v>
      </c>
      <c r="K59" s="136" t="s">
        <v>248</v>
      </c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1:24" ht="12.75">
      <c r="A60" s="51"/>
      <c r="B60" s="51"/>
      <c r="C60" s="51"/>
      <c r="D60" s="51"/>
      <c r="E60" s="51"/>
      <c r="F60" s="51"/>
      <c r="G60" s="51"/>
      <c r="H60" s="51"/>
      <c r="I60" s="51"/>
      <c r="J60" s="51" t="s">
        <v>248</v>
      </c>
      <c r="K60" s="136" t="s">
        <v>248</v>
      </c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</row>
    <row r="61" spans="1:24" ht="12.75">
      <c r="A61" s="51"/>
      <c r="B61" s="51" t="s">
        <v>248</v>
      </c>
      <c r="C61" s="51"/>
      <c r="D61" s="51"/>
      <c r="E61" s="51"/>
      <c r="F61" s="51"/>
      <c r="G61" s="51"/>
      <c r="H61" s="51"/>
      <c r="I61" s="51"/>
      <c r="J61" s="51" t="s">
        <v>248</v>
      </c>
      <c r="K61" s="136" t="s">
        <v>248</v>
      </c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</row>
  </sheetData>
  <printOptions/>
  <pageMargins left="0.5905511811023623" right="0" top="0.984251968503937" bottom="0.984251968503937" header="0.5118110236220472" footer="0.5118110236220472"/>
  <pageSetup horizontalDpi="300" verticalDpi="3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7">
      <selection activeCell="B29" sqref="B29"/>
    </sheetView>
  </sheetViews>
  <sheetFormatPr defaultColWidth="9.00390625" defaultRowHeight="12.75"/>
  <cols>
    <col min="1" max="1" width="4.625" style="0" customWidth="1"/>
    <col min="2" max="2" width="35.75390625" style="0" customWidth="1"/>
    <col min="3" max="3" width="7.375" style="0" customWidth="1"/>
    <col min="4" max="5" width="11.00390625" style="0" customWidth="1"/>
  </cols>
  <sheetData>
    <row r="1" spans="1:5" ht="15">
      <c r="A1" s="51"/>
      <c r="B1" s="51" t="s">
        <v>523</v>
      </c>
      <c r="C1" s="51" t="s">
        <v>248</v>
      </c>
      <c r="D1" s="172" t="s">
        <v>248</v>
      </c>
      <c r="E1" s="172" t="s">
        <v>248</v>
      </c>
    </row>
    <row r="2" spans="1:5" ht="15">
      <c r="A2" s="51"/>
      <c r="B2" s="51" t="s">
        <v>155</v>
      </c>
      <c r="C2" s="51" t="s">
        <v>248</v>
      </c>
      <c r="D2" s="172" t="s">
        <v>248</v>
      </c>
      <c r="E2" s="172" t="s">
        <v>248</v>
      </c>
    </row>
    <row r="3" spans="1:5" ht="15">
      <c r="A3" s="51"/>
      <c r="B3" s="51" t="s">
        <v>240</v>
      </c>
      <c r="C3" s="51"/>
      <c r="D3" s="172"/>
      <c r="E3" s="172"/>
    </row>
    <row r="4" spans="1:5" ht="15">
      <c r="A4" s="51"/>
      <c r="B4" s="51" t="s">
        <v>537</v>
      </c>
      <c r="C4" s="51"/>
      <c r="D4" s="172"/>
      <c r="E4" s="172"/>
    </row>
    <row r="5" spans="1:5" ht="15">
      <c r="A5" s="51"/>
      <c r="B5" s="51"/>
      <c r="C5" s="51"/>
      <c r="D5" s="172"/>
      <c r="E5" s="172"/>
    </row>
    <row r="6" spans="1:5" ht="12.75">
      <c r="A6" s="51"/>
      <c r="B6" s="51"/>
      <c r="C6" s="51"/>
      <c r="D6" s="51"/>
      <c r="E6" s="51"/>
    </row>
    <row r="7" spans="1:5" ht="15.75">
      <c r="A7" s="249" t="s">
        <v>816</v>
      </c>
      <c r="B7" s="51"/>
      <c r="C7" s="51"/>
      <c r="D7" s="51"/>
      <c r="E7" s="51"/>
    </row>
    <row r="8" spans="1:5" ht="15.75">
      <c r="A8" s="249" t="s">
        <v>661</v>
      </c>
      <c r="B8" s="51"/>
      <c r="C8" s="51"/>
      <c r="D8" s="51"/>
      <c r="E8" s="51"/>
    </row>
    <row r="9" spans="1:5" ht="15.75">
      <c r="A9" s="249" t="s">
        <v>662</v>
      </c>
      <c r="B9" s="51"/>
      <c r="C9" s="51"/>
      <c r="D9" s="51"/>
      <c r="E9" s="51"/>
    </row>
    <row r="10" spans="1:5" ht="13.5" thickBot="1">
      <c r="A10" s="51"/>
      <c r="B10" s="51"/>
      <c r="C10" s="51"/>
      <c r="D10" s="51"/>
      <c r="E10" s="51"/>
    </row>
    <row r="11" spans="1:5" ht="13.5" thickTop="1">
      <c r="A11" s="261" t="s">
        <v>248</v>
      </c>
      <c r="B11" s="262" t="s">
        <v>248</v>
      </c>
      <c r="C11" s="262" t="s">
        <v>248</v>
      </c>
      <c r="D11" s="298" t="s">
        <v>893</v>
      </c>
      <c r="E11" s="263" t="s">
        <v>248</v>
      </c>
    </row>
    <row r="12" spans="1:5" ht="12.75">
      <c r="A12" s="264" t="s">
        <v>664</v>
      </c>
      <c r="B12" s="265" t="s">
        <v>665</v>
      </c>
      <c r="C12" s="245" t="s">
        <v>30</v>
      </c>
      <c r="D12" s="266" t="s">
        <v>674</v>
      </c>
      <c r="E12" s="240" t="s">
        <v>666</v>
      </c>
    </row>
    <row r="13" spans="1:5" ht="12.75">
      <c r="A13" s="264"/>
      <c r="B13" s="245"/>
      <c r="C13" s="265" t="s">
        <v>248</v>
      </c>
      <c r="D13" s="240" t="s">
        <v>359</v>
      </c>
      <c r="E13" s="240" t="s">
        <v>338</v>
      </c>
    </row>
    <row r="14" spans="1:5" ht="13.5" thickBot="1">
      <c r="A14" s="267"/>
      <c r="B14" s="268"/>
      <c r="C14" s="268"/>
      <c r="D14" s="269" t="s">
        <v>248</v>
      </c>
      <c r="E14" s="269" t="s">
        <v>248</v>
      </c>
    </row>
    <row r="15" spans="1:5" ht="15.75" thickTop="1">
      <c r="A15" s="159" t="s">
        <v>197</v>
      </c>
      <c r="B15" s="160" t="s">
        <v>47</v>
      </c>
      <c r="C15" s="160"/>
      <c r="D15" s="162">
        <v>30960519</v>
      </c>
      <c r="E15" s="233">
        <v>28627921</v>
      </c>
    </row>
    <row r="16" spans="1:5" ht="15.75" thickBot="1">
      <c r="A16" s="388" t="s">
        <v>198</v>
      </c>
      <c r="B16" s="190" t="s">
        <v>368</v>
      </c>
      <c r="C16" s="190"/>
      <c r="D16" s="389">
        <v>30254071</v>
      </c>
      <c r="E16" s="390">
        <v>33789254</v>
      </c>
    </row>
    <row r="17" spans="1:5" ht="15.75" thickTop="1">
      <c r="A17" s="159" t="s">
        <v>369</v>
      </c>
      <c r="B17" s="160" t="s">
        <v>166</v>
      </c>
      <c r="C17" s="160"/>
      <c r="D17" s="162">
        <f>D16-D18</f>
        <v>26165775</v>
      </c>
      <c r="E17" s="162">
        <f>E16-E18</f>
        <v>25692871</v>
      </c>
    </row>
    <row r="18" spans="1:5" ht="15.75" thickBot="1">
      <c r="A18" s="159" t="s">
        <v>370</v>
      </c>
      <c r="B18" s="160" t="s">
        <v>371</v>
      </c>
      <c r="C18" s="160"/>
      <c r="D18" s="162">
        <v>4088296</v>
      </c>
      <c r="E18" s="162">
        <v>8096383</v>
      </c>
    </row>
    <row r="19" spans="1:5" ht="16.5" thickBot="1" thickTop="1">
      <c r="A19" s="169" t="s">
        <v>199</v>
      </c>
      <c r="B19" s="385" t="s">
        <v>362</v>
      </c>
      <c r="C19" s="296">
        <v>957</v>
      </c>
      <c r="D19" s="381">
        <f>SUM(D15-D16)</f>
        <v>706448</v>
      </c>
      <c r="E19" s="297">
        <f>SUM(E15-E16)</f>
        <v>-5161333</v>
      </c>
    </row>
    <row r="20" spans="1:5" ht="16.5" thickBot="1" thickTop="1">
      <c r="A20" s="169" t="s">
        <v>200</v>
      </c>
      <c r="B20" s="260" t="s">
        <v>367</v>
      </c>
      <c r="C20" s="296"/>
      <c r="D20" s="381">
        <f>SUM(D21-D24)</f>
        <v>-696778</v>
      </c>
      <c r="E20" s="297">
        <f>SUM(E21-E24)</f>
        <v>5161333</v>
      </c>
    </row>
    <row r="21" spans="1:5" ht="15.75" thickTop="1">
      <c r="A21" s="382" t="s">
        <v>363</v>
      </c>
      <c r="B21" s="386" t="s">
        <v>364</v>
      </c>
      <c r="C21" s="383"/>
      <c r="D21" s="384">
        <f>SUM(D22:D23)</f>
        <v>1184750</v>
      </c>
      <c r="E21" s="387">
        <f>SUM(E22:E23)</f>
        <v>6975968</v>
      </c>
    </row>
    <row r="22" spans="1:5" ht="15">
      <c r="A22" s="159">
        <v>1</v>
      </c>
      <c r="B22" s="160" t="s">
        <v>668</v>
      </c>
      <c r="C22" s="185">
        <v>952</v>
      </c>
      <c r="D22" s="162">
        <v>650000</v>
      </c>
      <c r="E22" s="162">
        <v>6262000</v>
      </c>
    </row>
    <row r="23" spans="1:5" ht="15.75" thickBot="1">
      <c r="A23" s="159">
        <v>2</v>
      </c>
      <c r="B23" s="245" t="s">
        <v>29</v>
      </c>
      <c r="C23" s="185">
        <v>952</v>
      </c>
      <c r="D23" s="162">
        <v>534750</v>
      </c>
      <c r="E23" s="162">
        <v>713968</v>
      </c>
    </row>
    <row r="24" spans="1:5" ht="15.75" thickTop="1">
      <c r="A24" s="382" t="s">
        <v>365</v>
      </c>
      <c r="B24" s="386" t="s">
        <v>366</v>
      </c>
      <c r="C24" s="383"/>
      <c r="D24" s="384">
        <f>SUM(D25+D26)</f>
        <v>1881528</v>
      </c>
      <c r="E24" s="387">
        <f>SUM(E25:E26)</f>
        <v>1814635</v>
      </c>
    </row>
    <row r="25" spans="1:5" ht="15">
      <c r="A25" s="159">
        <v>1</v>
      </c>
      <c r="B25" s="160" t="s">
        <v>361</v>
      </c>
      <c r="C25" s="185">
        <v>992</v>
      </c>
      <c r="D25" s="162">
        <v>1651438</v>
      </c>
      <c r="E25" s="162">
        <v>1587275</v>
      </c>
    </row>
    <row r="26" spans="1:5" ht="15">
      <c r="A26" s="277">
        <v>2</v>
      </c>
      <c r="B26" s="165" t="s">
        <v>671</v>
      </c>
      <c r="C26" s="259">
        <v>992</v>
      </c>
      <c r="D26" s="166">
        <v>230090</v>
      </c>
      <c r="E26" s="166">
        <v>227360</v>
      </c>
    </row>
    <row r="27" spans="1:5" ht="12.75">
      <c r="A27" s="51"/>
      <c r="B27" s="51"/>
      <c r="C27" s="51"/>
      <c r="D27" s="51"/>
      <c r="E27" s="51"/>
    </row>
    <row r="28" spans="1:5" ht="12.75">
      <c r="A28" s="51"/>
      <c r="B28" s="51"/>
      <c r="C28" s="51"/>
      <c r="D28" s="51"/>
      <c r="E28" s="51"/>
    </row>
    <row r="29" spans="1:5" ht="12.75">
      <c r="A29" s="51"/>
      <c r="B29" s="51"/>
      <c r="C29" s="135" t="s">
        <v>248</v>
      </c>
      <c r="D29" s="135"/>
      <c r="E29" s="135"/>
    </row>
    <row r="30" spans="1:5" ht="12.75">
      <c r="A30" s="51"/>
      <c r="B30" s="135" t="s">
        <v>248</v>
      </c>
      <c r="C30" s="135"/>
      <c r="D30" s="135"/>
      <c r="E30" s="135"/>
    </row>
    <row r="31" spans="1:5" ht="12.75">
      <c r="A31" s="51"/>
      <c r="B31" s="51"/>
      <c r="C31" s="135" t="s">
        <v>248</v>
      </c>
      <c r="D31" s="135"/>
      <c r="E31" s="135"/>
    </row>
  </sheetData>
  <printOptions/>
  <pageMargins left="1.1811023622047245" right="0.3937007874015748" top="1.3779527559055118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27" sqref="B2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2.25390625" style="0" customWidth="1"/>
    <col min="4" max="4" width="10.625" style="0" customWidth="1"/>
    <col min="5" max="5" width="10.75390625" style="0" customWidth="1"/>
    <col min="6" max="6" width="10.625" style="0" customWidth="1"/>
    <col min="7" max="7" width="10.875" style="0" customWidth="1"/>
    <col min="8" max="8" width="10.75390625" style="0" customWidth="1"/>
    <col min="9" max="9" width="10.75390625" style="0" hidden="1" customWidth="1"/>
  </cols>
  <sheetData>
    <row r="1" ht="12.75">
      <c r="D1" t="s">
        <v>524</v>
      </c>
    </row>
    <row r="2" ht="12.75">
      <c r="D2" t="s">
        <v>121</v>
      </c>
    </row>
    <row r="3" ht="12.75">
      <c r="D3" t="s">
        <v>240</v>
      </c>
    </row>
    <row r="4" ht="12.75">
      <c r="D4" t="s">
        <v>545</v>
      </c>
    </row>
    <row r="5" ht="18.75">
      <c r="B5" s="299" t="s">
        <v>104</v>
      </c>
    </row>
    <row r="7" ht="13.5" thickBot="1"/>
    <row r="8" spans="1:9" ht="13.5" thickTop="1">
      <c r="A8" s="300"/>
      <c r="B8" s="301"/>
      <c r="C8" s="301" t="s">
        <v>674</v>
      </c>
      <c r="D8" s="302"/>
      <c r="E8" s="302" t="s">
        <v>105</v>
      </c>
      <c r="F8" s="302"/>
      <c r="G8" s="302"/>
      <c r="H8" s="302"/>
      <c r="I8" s="302"/>
    </row>
    <row r="9" spans="1:9" ht="12.75">
      <c r="A9" s="170" t="s">
        <v>664</v>
      </c>
      <c r="B9" s="303" t="s">
        <v>106</v>
      </c>
      <c r="C9" s="304" t="s">
        <v>672</v>
      </c>
      <c r="D9" s="304">
        <v>2004</v>
      </c>
      <c r="E9" s="304">
        <v>2005</v>
      </c>
      <c r="F9" s="304">
        <v>2006</v>
      </c>
      <c r="G9" s="304">
        <v>2007</v>
      </c>
      <c r="H9" s="304">
        <v>2008</v>
      </c>
      <c r="I9" s="304">
        <v>2009</v>
      </c>
    </row>
    <row r="10" spans="1:9" ht="13.5" thickBot="1">
      <c r="A10" s="171"/>
      <c r="B10" s="305"/>
      <c r="C10" s="306" t="s">
        <v>150</v>
      </c>
      <c r="D10" s="305"/>
      <c r="E10" s="305"/>
      <c r="F10" s="305"/>
      <c r="G10" s="305"/>
      <c r="H10" s="305"/>
      <c r="I10" s="305"/>
    </row>
    <row r="11" spans="1:9" ht="13.5" thickTop="1">
      <c r="A11" s="170"/>
      <c r="B11" s="303"/>
      <c r="C11" s="303"/>
      <c r="D11" s="303"/>
      <c r="E11" s="303"/>
      <c r="F11" s="303"/>
      <c r="G11" s="303"/>
      <c r="H11" s="303"/>
      <c r="I11" s="303"/>
    </row>
    <row r="12" spans="1:9" ht="15">
      <c r="A12" s="307">
        <v>1</v>
      </c>
      <c r="B12" s="303" t="s">
        <v>151</v>
      </c>
      <c r="C12" s="308">
        <v>612500</v>
      </c>
      <c r="D12" s="308">
        <v>0</v>
      </c>
      <c r="E12" s="308">
        <v>0</v>
      </c>
      <c r="F12" s="308">
        <v>0</v>
      </c>
      <c r="G12" s="308">
        <v>0</v>
      </c>
      <c r="H12" s="308">
        <v>0</v>
      </c>
      <c r="I12" s="308">
        <v>0</v>
      </c>
    </row>
    <row r="13" spans="1:9" ht="15">
      <c r="A13" s="307">
        <v>2</v>
      </c>
      <c r="B13" s="303" t="s">
        <v>124</v>
      </c>
      <c r="C13" s="308">
        <v>904960</v>
      </c>
      <c r="D13" s="308">
        <v>677600</v>
      </c>
      <c r="E13" s="308">
        <v>368050</v>
      </c>
      <c r="F13" s="308">
        <v>119900</v>
      </c>
      <c r="G13" s="308">
        <v>59950</v>
      </c>
      <c r="H13" s="308"/>
      <c r="I13" s="308"/>
    </row>
    <row r="14" spans="1:9" ht="15">
      <c r="A14" s="307">
        <v>3</v>
      </c>
      <c r="B14" s="303" t="s">
        <v>375</v>
      </c>
      <c r="C14" s="308"/>
      <c r="D14" s="308">
        <v>713968</v>
      </c>
      <c r="E14" s="308">
        <v>550547</v>
      </c>
      <c r="F14" s="308">
        <v>371267</v>
      </c>
      <c r="G14" s="308">
        <v>200867</v>
      </c>
      <c r="H14" s="308">
        <v>44637</v>
      </c>
      <c r="I14" s="308">
        <v>0</v>
      </c>
    </row>
    <row r="15" spans="1:9" ht="15">
      <c r="A15" s="307">
        <v>4</v>
      </c>
      <c r="B15" s="303" t="s">
        <v>107</v>
      </c>
      <c r="C15" s="308">
        <v>4018371</v>
      </c>
      <c r="D15" s="308">
        <v>3051494</v>
      </c>
      <c r="E15" s="308">
        <v>2186719</v>
      </c>
      <c r="F15" s="308">
        <v>1400000</v>
      </c>
      <c r="G15" s="308">
        <v>700000</v>
      </c>
      <c r="H15" s="308">
        <v>200000</v>
      </c>
      <c r="I15" s="308">
        <v>0</v>
      </c>
    </row>
    <row r="16" spans="1:9" ht="15">
      <c r="A16" s="307">
        <v>5</v>
      </c>
      <c r="B16" s="303" t="s">
        <v>310</v>
      </c>
      <c r="C16" s="308"/>
      <c r="D16" s="308">
        <v>6262000</v>
      </c>
      <c r="E16" s="308">
        <v>2000000</v>
      </c>
      <c r="F16" s="308">
        <v>1500000</v>
      </c>
      <c r="G16" s="308">
        <v>1000000</v>
      </c>
      <c r="H16" s="308">
        <v>800000</v>
      </c>
      <c r="I16" s="308"/>
    </row>
    <row r="17" spans="1:9" ht="15">
      <c r="A17" s="307">
        <v>6</v>
      </c>
      <c r="B17" s="303" t="s">
        <v>311</v>
      </c>
      <c r="C17" s="308"/>
      <c r="D17" s="308">
        <v>-3000000</v>
      </c>
      <c r="E17" s="308"/>
      <c r="F17" s="308"/>
      <c r="G17" s="308"/>
      <c r="H17" s="308"/>
      <c r="I17" s="308"/>
    </row>
    <row r="18" spans="1:9" ht="15">
      <c r="A18" s="307">
        <v>7</v>
      </c>
      <c r="B18" s="303" t="s">
        <v>631</v>
      </c>
      <c r="C18" s="308" t="s">
        <v>248</v>
      </c>
      <c r="D18" s="308">
        <v>296100</v>
      </c>
      <c r="E18" s="308">
        <v>197400</v>
      </c>
      <c r="F18" s="308" t="s">
        <v>248</v>
      </c>
      <c r="G18" s="308" t="s">
        <v>248</v>
      </c>
      <c r="H18" s="308"/>
      <c r="I18" s="308"/>
    </row>
    <row r="19" spans="1:9" ht="15.75" thickBot="1">
      <c r="A19" s="307"/>
      <c r="B19" s="303"/>
      <c r="C19" s="308"/>
      <c r="D19" s="308"/>
      <c r="E19" s="308"/>
      <c r="F19" s="308"/>
      <c r="G19" s="308"/>
      <c r="H19" s="308"/>
      <c r="I19" s="308"/>
    </row>
    <row r="20" spans="1:9" ht="15.75" thickBot="1">
      <c r="A20" s="307">
        <v>8</v>
      </c>
      <c r="B20" s="309" t="s">
        <v>125</v>
      </c>
      <c r="C20" s="310">
        <f aca="true" t="shared" si="0" ref="C20:I20">SUM(C12:C18)</f>
        <v>5535831</v>
      </c>
      <c r="D20" s="310">
        <f>SUM(D12:D18)</f>
        <v>8001162</v>
      </c>
      <c r="E20" s="310">
        <f>SUM(E12:E18)</f>
        <v>5302716</v>
      </c>
      <c r="F20" s="310">
        <f>SUM(F12:F18)</f>
        <v>3391167</v>
      </c>
      <c r="G20" s="310">
        <f t="shared" si="0"/>
        <v>1960817</v>
      </c>
      <c r="H20" s="310">
        <f t="shared" si="0"/>
        <v>1044637</v>
      </c>
      <c r="I20" s="310">
        <f t="shared" si="0"/>
        <v>0</v>
      </c>
    </row>
    <row r="21" spans="1:9" ht="15">
      <c r="A21" s="307">
        <v>9</v>
      </c>
      <c r="B21" s="303" t="s">
        <v>267</v>
      </c>
      <c r="C21" s="308">
        <v>30960519</v>
      </c>
      <c r="D21" s="308">
        <f>C21*101%</f>
        <v>31270124.19</v>
      </c>
      <c r="E21" s="308">
        <f>D21*101%</f>
        <v>31582825.431900002</v>
      </c>
      <c r="F21" s="308">
        <f>E21*100%</f>
        <v>31582825.431900002</v>
      </c>
      <c r="G21" s="308">
        <f>F21*100%</f>
        <v>31582825.431900002</v>
      </c>
      <c r="H21" s="308">
        <f>G21*100%</f>
        <v>31582825.431900002</v>
      </c>
      <c r="I21" s="308">
        <f>H21*100%</f>
        <v>31582825.431900002</v>
      </c>
    </row>
    <row r="22" spans="1:9" ht="15.75" thickBot="1">
      <c r="A22" s="171"/>
      <c r="B22" s="305" t="s">
        <v>126</v>
      </c>
      <c r="C22" s="311">
        <f aca="true" t="shared" si="1" ref="C22:I22">C20/C21*100</f>
        <v>17.88029134782915</v>
      </c>
      <c r="D22" s="311">
        <f t="shared" si="1"/>
        <v>25.5872408800945</v>
      </c>
      <c r="E22" s="311">
        <f t="shared" si="1"/>
        <v>16.78987211398772</v>
      </c>
      <c r="F22" s="311">
        <f t="shared" si="1"/>
        <v>10.737376892742397</v>
      </c>
      <c r="G22" s="311">
        <f t="shared" si="1"/>
        <v>6.208491397414657</v>
      </c>
      <c r="H22" s="311">
        <f t="shared" si="1"/>
        <v>3.3076109743647955</v>
      </c>
      <c r="I22" s="311">
        <f t="shared" si="1"/>
        <v>0</v>
      </c>
    </row>
    <row r="23" ht="13.5" thickTop="1"/>
    <row r="24" spans="1:2" ht="12.75">
      <c r="A24" t="s">
        <v>127</v>
      </c>
      <c r="B24" t="s">
        <v>128</v>
      </c>
    </row>
    <row r="25" spans="1:5" ht="12.75">
      <c r="A25" t="s">
        <v>268</v>
      </c>
      <c r="B25" t="s">
        <v>269</v>
      </c>
      <c r="E25" t="s">
        <v>248</v>
      </c>
    </row>
    <row r="26" ht="12.75">
      <c r="D26" t="s">
        <v>248</v>
      </c>
    </row>
    <row r="27" spans="4:5" ht="12.75">
      <c r="D27" t="s">
        <v>248</v>
      </c>
      <c r="E27" t="s">
        <v>248</v>
      </c>
    </row>
  </sheetData>
  <printOptions/>
  <pageMargins left="1.3779527559055118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0">
      <selection activeCell="L38" sqref="L38"/>
    </sheetView>
  </sheetViews>
  <sheetFormatPr defaultColWidth="9.00390625" defaultRowHeight="12.75"/>
  <cols>
    <col min="1" max="1" width="3.25390625" style="0" customWidth="1"/>
    <col min="2" max="2" width="18.875" style="0" customWidth="1"/>
    <col min="3" max="3" width="5.125" style="0" customWidth="1"/>
    <col min="4" max="4" width="6.875" style="0" customWidth="1"/>
    <col min="5" max="5" width="10.25390625" style="0" customWidth="1"/>
    <col min="6" max="6" width="11.625" style="0" customWidth="1"/>
    <col min="7" max="7" width="8.25390625" style="0" customWidth="1"/>
    <col min="8" max="8" width="11.25390625" style="0" customWidth="1"/>
    <col min="9" max="9" width="7.00390625" style="0" customWidth="1"/>
    <col min="10" max="10" width="9.625" style="0" customWidth="1"/>
  </cols>
  <sheetData>
    <row r="1" spans="5:7" ht="16.5">
      <c r="E1" s="328" t="s">
        <v>525</v>
      </c>
      <c r="F1" s="328"/>
      <c r="G1" s="158"/>
    </row>
    <row r="2" spans="5:7" ht="16.5">
      <c r="E2" s="328" t="s">
        <v>156</v>
      </c>
      <c r="F2" s="328"/>
      <c r="G2" s="158"/>
    </row>
    <row r="3" spans="5:7" ht="16.5">
      <c r="E3" s="328" t="s">
        <v>240</v>
      </c>
      <c r="F3" s="328"/>
      <c r="G3" s="158"/>
    </row>
    <row r="4" spans="5:7" ht="16.5">
      <c r="E4" s="328" t="s">
        <v>537</v>
      </c>
      <c r="F4" s="328"/>
      <c r="G4" s="158"/>
    </row>
    <row r="7" spans="1:10" ht="15">
      <c r="A7" s="172"/>
      <c r="B7" s="173" t="s">
        <v>846</v>
      </c>
      <c r="C7" s="173"/>
      <c r="D7" s="173"/>
      <c r="E7" s="173"/>
      <c r="F7" s="173"/>
      <c r="G7" s="173"/>
      <c r="H7" s="173"/>
      <c r="I7" s="135"/>
      <c r="J7" s="135"/>
    </row>
    <row r="8" spans="1:10" ht="15">
      <c r="A8" s="172"/>
      <c r="B8" s="173" t="s">
        <v>847</v>
      </c>
      <c r="C8" s="173"/>
      <c r="D8" s="173"/>
      <c r="E8" s="173"/>
      <c r="F8" s="173"/>
      <c r="G8" s="173"/>
      <c r="H8" s="173"/>
      <c r="I8" s="135"/>
      <c r="J8" s="135"/>
    </row>
    <row r="9" spans="1:10" ht="15">
      <c r="A9" s="172"/>
      <c r="B9" s="173"/>
      <c r="C9" s="173"/>
      <c r="D9" s="173"/>
      <c r="E9" s="173"/>
      <c r="F9" s="173"/>
      <c r="G9" s="173"/>
      <c r="H9" s="173"/>
      <c r="I9" s="135"/>
      <c r="J9" s="135"/>
    </row>
    <row r="10" spans="1:10" ht="15.75" thickBot="1">
      <c r="A10" s="172"/>
      <c r="B10" s="172"/>
      <c r="C10" s="172"/>
      <c r="D10" s="172"/>
      <c r="E10" s="172"/>
      <c r="F10" s="172"/>
      <c r="G10" s="172"/>
      <c r="H10" s="172" t="s">
        <v>675</v>
      </c>
      <c r="I10" s="172"/>
      <c r="J10" s="172"/>
    </row>
    <row r="11" spans="1:10" ht="15.75" thickTop="1">
      <c r="A11" s="174" t="s">
        <v>676</v>
      </c>
      <c r="B11" s="175" t="s">
        <v>242</v>
      </c>
      <c r="C11" s="176"/>
      <c r="D11" s="176"/>
      <c r="E11" s="177" t="s">
        <v>677</v>
      </c>
      <c r="F11" s="178" t="s">
        <v>678</v>
      </c>
      <c r="G11" s="179"/>
      <c r="H11" s="180" t="s">
        <v>848</v>
      </c>
      <c r="I11" s="181"/>
      <c r="J11" s="182" t="s">
        <v>679</v>
      </c>
    </row>
    <row r="12" spans="1:10" ht="15">
      <c r="A12" s="183"/>
      <c r="B12" s="161"/>
      <c r="C12" s="184" t="s">
        <v>712</v>
      </c>
      <c r="D12" s="184" t="s">
        <v>480</v>
      </c>
      <c r="E12" s="160" t="s">
        <v>680</v>
      </c>
      <c r="F12" s="185" t="s">
        <v>681</v>
      </c>
      <c r="G12" s="160" t="s">
        <v>243</v>
      </c>
      <c r="H12" s="185" t="s">
        <v>681</v>
      </c>
      <c r="I12" s="186" t="s">
        <v>243</v>
      </c>
      <c r="J12" s="187" t="s">
        <v>682</v>
      </c>
    </row>
    <row r="13" spans="1:10" ht="15">
      <c r="A13" s="183"/>
      <c r="B13" s="161"/>
      <c r="C13" s="184"/>
      <c r="D13" s="184"/>
      <c r="E13" s="160" t="s">
        <v>683</v>
      </c>
      <c r="F13" s="160"/>
      <c r="G13" s="160" t="s">
        <v>684</v>
      </c>
      <c r="H13" s="185"/>
      <c r="I13" s="186" t="s">
        <v>685</v>
      </c>
      <c r="J13" s="187" t="s">
        <v>672</v>
      </c>
    </row>
    <row r="14" spans="1:10" ht="15.75" thickBot="1">
      <c r="A14" s="188"/>
      <c r="B14" s="163"/>
      <c r="C14" s="189"/>
      <c r="D14" s="189"/>
      <c r="E14" s="190"/>
      <c r="F14" s="190"/>
      <c r="G14" s="190"/>
      <c r="H14" s="191"/>
      <c r="I14" s="192" t="s">
        <v>686</v>
      </c>
      <c r="J14" s="193" t="s">
        <v>687</v>
      </c>
    </row>
    <row r="15" spans="1:10" ht="16.5" thickBot="1" thickTop="1">
      <c r="A15" s="194">
        <v>1</v>
      </c>
      <c r="B15" s="195">
        <v>2</v>
      </c>
      <c r="C15" s="196">
        <v>3</v>
      </c>
      <c r="D15" s="196">
        <v>4</v>
      </c>
      <c r="E15" s="191">
        <v>5</v>
      </c>
      <c r="F15" s="191">
        <v>6</v>
      </c>
      <c r="G15" s="191">
        <v>7</v>
      </c>
      <c r="H15" s="191">
        <v>8</v>
      </c>
      <c r="I15" s="192">
        <v>9</v>
      </c>
      <c r="J15" s="193">
        <v>10</v>
      </c>
    </row>
    <row r="16" spans="1:10" ht="15.75" thickTop="1">
      <c r="A16" s="225" t="s">
        <v>667</v>
      </c>
      <c r="B16" s="226" t="s">
        <v>688</v>
      </c>
      <c r="C16" s="227"/>
      <c r="D16" s="227"/>
      <c r="E16" s="228">
        <f aca="true" t="shared" si="0" ref="E16:J16">SUM(E17)</f>
        <v>187677</v>
      </c>
      <c r="F16" s="228">
        <f t="shared" si="0"/>
        <v>6085200</v>
      </c>
      <c r="G16" s="228">
        <f t="shared" si="0"/>
        <v>30000</v>
      </c>
      <c r="H16" s="228">
        <f t="shared" si="0"/>
        <v>6085200</v>
      </c>
      <c r="I16" s="228">
        <f t="shared" si="0"/>
        <v>0</v>
      </c>
      <c r="J16" s="228">
        <f t="shared" si="0"/>
        <v>187677</v>
      </c>
    </row>
    <row r="17" spans="1:10" ht="15.75" thickBot="1">
      <c r="A17" s="197" t="s">
        <v>248</v>
      </c>
      <c r="B17" s="161" t="s">
        <v>714</v>
      </c>
      <c r="C17" s="184">
        <v>700</v>
      </c>
      <c r="D17" s="184">
        <v>70001</v>
      </c>
      <c r="E17" s="164">
        <v>187677</v>
      </c>
      <c r="F17" s="164">
        <v>6085200</v>
      </c>
      <c r="G17" s="164">
        <v>30000</v>
      </c>
      <c r="H17" s="164">
        <v>6085200</v>
      </c>
      <c r="I17" s="198">
        <v>0</v>
      </c>
      <c r="J17" s="162">
        <f>SUM(E17+F17-H17)</f>
        <v>187677</v>
      </c>
    </row>
    <row r="18" spans="1:10" ht="16.5" thickBot="1" thickTop="1">
      <c r="A18" s="555"/>
      <c r="B18" s="556"/>
      <c r="C18" s="556"/>
      <c r="D18" s="556"/>
      <c r="E18" s="557"/>
      <c r="F18" s="557"/>
      <c r="G18" s="557"/>
      <c r="H18" s="557"/>
      <c r="I18" s="557"/>
      <c r="J18" s="557"/>
    </row>
    <row r="19" spans="1:10" ht="15.75" thickTop="1">
      <c r="A19" s="174" t="s">
        <v>676</v>
      </c>
      <c r="B19" s="175" t="s">
        <v>242</v>
      </c>
      <c r="C19" s="176"/>
      <c r="D19" s="176"/>
      <c r="E19" s="177" t="s">
        <v>677</v>
      </c>
      <c r="F19" s="178" t="s">
        <v>678</v>
      </c>
      <c r="G19" s="179"/>
      <c r="H19" s="180" t="s">
        <v>423</v>
      </c>
      <c r="I19" s="181"/>
      <c r="J19" s="182" t="s">
        <v>679</v>
      </c>
    </row>
    <row r="20" spans="1:10" ht="15">
      <c r="A20" s="183"/>
      <c r="B20" s="161"/>
      <c r="C20" s="184" t="s">
        <v>712</v>
      </c>
      <c r="D20" s="184" t="s">
        <v>480</v>
      </c>
      <c r="E20" s="160" t="s">
        <v>680</v>
      </c>
      <c r="F20" s="185" t="s">
        <v>681</v>
      </c>
      <c r="G20" s="160" t="s">
        <v>248</v>
      </c>
      <c r="H20" s="185" t="s">
        <v>681</v>
      </c>
      <c r="I20" s="186" t="s">
        <v>248</v>
      </c>
      <c r="J20" s="187" t="s">
        <v>682</v>
      </c>
    </row>
    <row r="21" spans="1:10" ht="15">
      <c r="A21" s="183"/>
      <c r="B21" s="161"/>
      <c r="C21" s="184"/>
      <c r="D21" s="184"/>
      <c r="E21" s="160" t="s">
        <v>683</v>
      </c>
      <c r="F21" s="160"/>
      <c r="G21" s="160" t="s">
        <v>248</v>
      </c>
      <c r="H21" s="185"/>
      <c r="I21" s="186" t="s">
        <v>248</v>
      </c>
      <c r="J21" s="187" t="s">
        <v>672</v>
      </c>
    </row>
    <row r="22" spans="1:10" ht="15.75" thickBot="1">
      <c r="A22" s="188"/>
      <c r="B22" s="163"/>
      <c r="C22" s="189"/>
      <c r="D22" s="189"/>
      <c r="E22" s="190"/>
      <c r="F22" s="190"/>
      <c r="G22" s="190"/>
      <c r="H22" s="191"/>
      <c r="I22" s="192" t="s">
        <v>248</v>
      </c>
      <c r="J22" s="193" t="s">
        <v>687</v>
      </c>
    </row>
    <row r="23" spans="1:10" ht="15.75" thickTop="1">
      <c r="A23" s="229" t="s">
        <v>669</v>
      </c>
      <c r="B23" s="230" t="s">
        <v>689</v>
      </c>
      <c r="C23" s="231"/>
      <c r="D23" s="231"/>
      <c r="E23" s="232">
        <f aca="true" t="shared" si="1" ref="E23:J23">SUM(E24:E27)</f>
        <v>32322</v>
      </c>
      <c r="F23" s="232">
        <f t="shared" si="1"/>
        <v>514459</v>
      </c>
      <c r="G23" s="232">
        <f t="shared" si="1"/>
        <v>0</v>
      </c>
      <c r="H23" s="232">
        <f t="shared" si="1"/>
        <v>514752</v>
      </c>
      <c r="I23" s="232">
        <f t="shared" si="1"/>
        <v>0</v>
      </c>
      <c r="J23" s="232">
        <f t="shared" si="1"/>
        <v>32029</v>
      </c>
    </row>
    <row r="24" spans="1:10" ht="15">
      <c r="A24" s="199">
        <v>1</v>
      </c>
      <c r="B24" s="200" t="s">
        <v>486</v>
      </c>
      <c r="C24" s="201">
        <v>801</v>
      </c>
      <c r="D24" s="201">
        <v>80101</v>
      </c>
      <c r="E24" s="202">
        <v>17799</v>
      </c>
      <c r="F24" s="202">
        <v>243640</v>
      </c>
      <c r="G24" s="202">
        <v>0</v>
      </c>
      <c r="H24" s="202">
        <v>240570</v>
      </c>
      <c r="I24" s="203" t="s">
        <v>248</v>
      </c>
      <c r="J24" s="204">
        <f>SUM(E24+F24-H24)</f>
        <v>20869</v>
      </c>
    </row>
    <row r="25" spans="1:10" ht="15">
      <c r="A25" s="220">
        <v>2</v>
      </c>
      <c r="B25" s="221" t="s">
        <v>273</v>
      </c>
      <c r="C25" s="222">
        <v>801</v>
      </c>
      <c r="D25" s="222">
        <v>80110</v>
      </c>
      <c r="E25" s="218">
        <v>6003</v>
      </c>
      <c r="F25" s="218">
        <v>159209</v>
      </c>
      <c r="G25" s="218">
        <v>0</v>
      </c>
      <c r="H25" s="218">
        <v>159909</v>
      </c>
      <c r="I25" s="223"/>
      <c r="J25" s="224">
        <f>SUM(E25+F25-H25)</f>
        <v>5303</v>
      </c>
    </row>
    <row r="26" spans="1:10" ht="15">
      <c r="A26" s="220">
        <v>3</v>
      </c>
      <c r="B26" s="221" t="s">
        <v>377</v>
      </c>
      <c r="C26" s="222">
        <v>853</v>
      </c>
      <c r="D26" s="222">
        <v>85319</v>
      </c>
      <c r="E26" s="218">
        <v>3173</v>
      </c>
      <c r="F26" s="218">
        <v>7150</v>
      </c>
      <c r="G26" s="218"/>
      <c r="H26" s="218">
        <v>10323</v>
      </c>
      <c r="I26" s="223">
        <v>0</v>
      </c>
      <c r="J26" s="224">
        <f>SUM(E26+F26-H26)</f>
        <v>0</v>
      </c>
    </row>
    <row r="27" spans="1:10" ht="15">
      <c r="A27" s="197">
        <v>4</v>
      </c>
      <c r="B27" s="161" t="s">
        <v>713</v>
      </c>
      <c r="C27" s="184">
        <v>854</v>
      </c>
      <c r="D27" s="184">
        <v>85404</v>
      </c>
      <c r="E27" s="164">
        <v>5347</v>
      </c>
      <c r="F27" s="164">
        <v>104460</v>
      </c>
      <c r="G27" s="164">
        <v>0</v>
      </c>
      <c r="H27" s="164">
        <v>103950</v>
      </c>
      <c r="I27" s="198"/>
      <c r="J27" s="205">
        <f>SUM(E27+F27-H27)</f>
        <v>5857</v>
      </c>
    </row>
    <row r="28" spans="1:10" ht="14.25">
      <c r="A28" s="215" t="s">
        <v>690</v>
      </c>
      <c r="B28" s="216" t="s">
        <v>691</v>
      </c>
      <c r="C28" s="217"/>
      <c r="D28" s="217"/>
      <c r="E28" s="219">
        <f aca="true" t="shared" si="2" ref="E28:J28">SUM(E16+E23)</f>
        <v>219999</v>
      </c>
      <c r="F28" s="219">
        <f t="shared" si="2"/>
        <v>6599659</v>
      </c>
      <c r="G28" s="219">
        <f t="shared" si="2"/>
        <v>30000</v>
      </c>
      <c r="H28" s="219">
        <f t="shared" si="2"/>
        <v>6599952</v>
      </c>
      <c r="I28" s="219">
        <f t="shared" si="2"/>
        <v>0</v>
      </c>
      <c r="J28" s="219">
        <f t="shared" si="2"/>
        <v>219706</v>
      </c>
    </row>
    <row r="29" spans="1:10" ht="15">
      <c r="A29" s="206"/>
      <c r="B29" s="161"/>
      <c r="C29" s="161"/>
      <c r="D29" s="161"/>
      <c r="E29" s="161"/>
      <c r="F29" s="207"/>
      <c r="G29" s="207"/>
      <c r="H29" s="207"/>
      <c r="I29" s="161"/>
      <c r="J29" s="161"/>
    </row>
    <row r="30" spans="1:10" ht="15">
      <c r="A30" s="206"/>
      <c r="B30" s="161"/>
      <c r="C30" s="161"/>
      <c r="D30" s="161"/>
      <c r="E30" s="161"/>
      <c r="F30" s="207"/>
      <c r="G30" s="207"/>
      <c r="H30" s="207"/>
      <c r="I30" s="161"/>
      <c r="J30" s="161"/>
    </row>
    <row r="31" spans="1:10" ht="15">
      <c r="A31" s="206"/>
      <c r="B31" s="161"/>
      <c r="C31" s="161"/>
      <c r="D31" s="161"/>
      <c r="E31" s="161"/>
      <c r="F31" s="278" t="s">
        <v>248</v>
      </c>
      <c r="G31" s="278"/>
      <c r="H31" s="278"/>
      <c r="I31" s="161"/>
      <c r="J31" s="161"/>
    </row>
    <row r="32" spans="1:10" ht="12.75">
      <c r="A32" s="208"/>
      <c r="B32" s="157"/>
      <c r="C32" s="157"/>
      <c r="D32" s="157"/>
      <c r="E32" s="209"/>
      <c r="F32" s="209"/>
      <c r="G32" s="209"/>
      <c r="H32" s="209"/>
      <c r="I32" s="209"/>
      <c r="J32" s="209"/>
    </row>
    <row r="33" spans="1:10" ht="15">
      <c r="A33" s="208"/>
      <c r="B33" s="161"/>
      <c r="C33" s="161"/>
      <c r="D33" s="161"/>
      <c r="E33" s="168"/>
      <c r="F33" s="295" t="s">
        <v>248</v>
      </c>
      <c r="G33" s="295"/>
      <c r="H33" s="295"/>
      <c r="I33" s="161"/>
      <c r="J33" s="161"/>
    </row>
  </sheetData>
  <printOptions/>
  <pageMargins left="1.1811023622047245" right="0" top="0.984251968503937" bottom="0.984251968503937" header="0.5118110236220472" footer="0.5118110236220472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2" sqref="C2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31.125" style="0" customWidth="1"/>
  </cols>
  <sheetData>
    <row r="1" spans="1:4" ht="15.75">
      <c r="A1" s="312"/>
      <c r="B1" s="312"/>
      <c r="C1" s="312" t="s">
        <v>117</v>
      </c>
      <c r="D1" s="312"/>
    </row>
    <row r="2" spans="1:4" ht="15.75">
      <c r="A2" s="312"/>
      <c r="B2" s="312"/>
      <c r="C2" s="312" t="s">
        <v>240</v>
      </c>
      <c r="D2" s="312"/>
    </row>
    <row r="3" spans="1:4" ht="15.75">
      <c r="A3" s="312"/>
      <c r="B3" s="312"/>
      <c r="C3" s="312" t="s">
        <v>544</v>
      </c>
      <c r="D3" s="312"/>
    </row>
    <row r="4" spans="1:4" ht="15.75">
      <c r="A4" s="312"/>
      <c r="B4" s="312"/>
      <c r="C4" s="312"/>
      <c r="D4" s="312"/>
    </row>
    <row r="5" spans="1:4" ht="15.75">
      <c r="A5" s="312"/>
      <c r="B5" s="312"/>
      <c r="C5" s="312"/>
      <c r="D5" s="312"/>
    </row>
    <row r="6" spans="1:4" ht="15.75">
      <c r="A6" s="312"/>
      <c r="B6" s="312" t="s">
        <v>248</v>
      </c>
      <c r="C6" s="326" t="s">
        <v>852</v>
      </c>
      <c r="D6" s="312"/>
    </row>
    <row r="7" spans="1:4" ht="15.75">
      <c r="A7" s="312"/>
      <c r="B7" s="312"/>
      <c r="C7" s="326" t="s">
        <v>851</v>
      </c>
      <c r="D7" s="312"/>
    </row>
    <row r="8" spans="1:4" ht="15.75">
      <c r="A8" s="312"/>
      <c r="B8" s="312"/>
      <c r="C8" s="325"/>
      <c r="D8" s="312"/>
    </row>
    <row r="9" spans="1:4" ht="16.5" thickBot="1">
      <c r="A9" s="312"/>
      <c r="B9" s="312"/>
      <c r="C9" s="312"/>
      <c r="D9" s="312"/>
    </row>
    <row r="10" spans="1:4" ht="17.25" thickBot="1" thickTop="1">
      <c r="A10" s="313" t="s">
        <v>479</v>
      </c>
      <c r="B10" s="313" t="s">
        <v>480</v>
      </c>
      <c r="C10" s="314" t="s">
        <v>897</v>
      </c>
      <c r="D10" s="313" t="s">
        <v>893</v>
      </c>
    </row>
    <row r="11" spans="1:4" ht="16.5" thickTop="1">
      <c r="A11" s="315"/>
      <c r="B11" s="316"/>
      <c r="C11" s="317"/>
      <c r="D11" s="318"/>
    </row>
    <row r="12" spans="1:5" ht="15.75">
      <c r="A12" s="315">
        <v>921</v>
      </c>
      <c r="B12" s="316">
        <v>92109</v>
      </c>
      <c r="C12" s="317" t="s">
        <v>622</v>
      </c>
      <c r="D12" s="318">
        <v>567800</v>
      </c>
      <c r="E12" t="s">
        <v>248</v>
      </c>
    </row>
    <row r="13" spans="1:4" ht="15.75">
      <c r="A13" s="315"/>
      <c r="B13" s="316"/>
      <c r="C13" s="317" t="s">
        <v>623</v>
      </c>
      <c r="D13" s="318"/>
    </row>
    <row r="14" spans="1:5" ht="15.75">
      <c r="A14" s="315">
        <v>921</v>
      </c>
      <c r="B14" s="316">
        <v>92116</v>
      </c>
      <c r="C14" s="317" t="s">
        <v>912</v>
      </c>
      <c r="D14" s="318">
        <v>212540</v>
      </c>
      <c r="E14" t="s">
        <v>248</v>
      </c>
    </row>
    <row r="15" spans="1:4" ht="15.75">
      <c r="A15" s="315"/>
      <c r="B15" s="319"/>
      <c r="C15" s="317" t="s">
        <v>913</v>
      </c>
      <c r="D15" s="318"/>
    </row>
    <row r="16" spans="1:4" ht="16.5" thickBot="1">
      <c r="A16" s="318"/>
      <c r="B16" s="319"/>
      <c r="C16" s="317"/>
      <c r="D16" s="318"/>
    </row>
    <row r="17" spans="1:4" ht="17.25" thickBot="1" thickTop="1">
      <c r="A17" s="320" t="s">
        <v>248</v>
      </c>
      <c r="B17" s="321" t="s">
        <v>248</v>
      </c>
      <c r="C17" s="322" t="s">
        <v>696</v>
      </c>
      <c r="D17" s="320">
        <f>SUM(D11:D16)</f>
        <v>780340</v>
      </c>
    </row>
    <row r="18" spans="1:4" ht="16.5" thickTop="1">
      <c r="A18" s="323" t="s">
        <v>248</v>
      </c>
      <c r="B18" s="323" t="s">
        <v>248</v>
      </c>
      <c r="C18" s="312"/>
      <c r="D18" s="323" t="s">
        <v>248</v>
      </c>
    </row>
    <row r="19" spans="1:4" ht="15.75">
      <c r="A19" s="312"/>
      <c r="B19" s="312"/>
      <c r="C19" s="312"/>
      <c r="D19" s="312"/>
    </row>
    <row r="20" spans="1:4" ht="15.75">
      <c r="A20" s="312"/>
      <c r="B20" s="312"/>
      <c r="C20" s="312"/>
      <c r="D20" s="312"/>
    </row>
    <row r="21" spans="1:4" ht="15.75">
      <c r="A21" s="312"/>
      <c r="B21" s="312"/>
      <c r="C21" s="249" t="s">
        <v>248</v>
      </c>
      <c r="D21" s="312"/>
    </row>
    <row r="22" spans="1:4" ht="15.75">
      <c r="A22" s="312"/>
      <c r="B22" s="312"/>
      <c r="C22" s="312"/>
      <c r="D22" s="312"/>
    </row>
    <row r="23" spans="1:4" ht="15.75">
      <c r="A23" s="312"/>
      <c r="B23" s="312"/>
      <c r="C23" s="324" t="s">
        <v>248</v>
      </c>
      <c r="D23" s="312"/>
    </row>
    <row r="24" ht="12.75">
      <c r="C24" t="s">
        <v>248</v>
      </c>
    </row>
  </sheetData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</dc:creator>
  <cp:keywords/>
  <dc:description/>
  <cp:lastModifiedBy>JKunicki</cp:lastModifiedBy>
  <cp:lastPrinted>2004-02-27T10:17:48Z</cp:lastPrinted>
  <dcterms:created xsi:type="dcterms:W3CDTF">2000-10-28T18:53:25Z</dcterms:created>
  <dcterms:modified xsi:type="dcterms:W3CDTF">2004-03-12T19:00:21Z</dcterms:modified>
  <cp:category/>
  <cp:version/>
  <cp:contentType/>
  <cp:contentStatus/>
</cp:coreProperties>
</file>