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4921" windowWidth="7830" windowHeight="6210" activeTab="5"/>
  </bookViews>
  <sheets>
    <sheet name="zał.nr 1 dochody " sheetId="1" r:id="rId1"/>
    <sheet name="zał.nr 2 wydatki" sheetId="2" r:id="rId2"/>
    <sheet name="zał.inwestyc." sheetId="3" r:id="rId3"/>
    <sheet name="zał.deficyt" sheetId="4" r:id="rId4"/>
    <sheet name="zał.dotacje pozost." sheetId="5" r:id="rId5"/>
    <sheet name="zał.nr 4 GFOŚiGW" sheetId="6" r:id="rId6"/>
  </sheets>
  <externalReferences>
    <externalReference r:id="rId9"/>
  </externalReferences>
  <definedNames>
    <definedName name="_xlnm.Print_Area" localSheetId="3">'zał.deficyt'!$A$1:$F$27</definedName>
    <definedName name="_xlnm.Print_Area" localSheetId="2">'zał.inwestyc.'!$A$1:$S$51</definedName>
    <definedName name="_xlnm.Print_Area" localSheetId="0">'zał.nr 1 dochody '!$A$1:$I$122</definedName>
    <definedName name="_xlnm.Print_Area" localSheetId="1">'zał.nr 2 wydatki'!$A$1:$G$464</definedName>
    <definedName name="_xlnm.Print_Area" localSheetId="5">'zał.nr 4 GFOŚiGW'!$A$1:$D$38</definedName>
  </definedNames>
  <calcPr fullCalcOnLoad="1"/>
</workbook>
</file>

<file path=xl/sharedStrings.xml><?xml version="1.0" encoding="utf-8"?>
<sst xmlns="http://schemas.openxmlformats.org/spreadsheetml/2006/main" count="1721" uniqueCount="740">
  <si>
    <t>wydatki rzeczowe-koszty operacyjne i prowizje bankowe</t>
  </si>
  <si>
    <t>6620</t>
  </si>
  <si>
    <t>na</t>
  </si>
  <si>
    <t xml:space="preserve">Dział </t>
  </si>
  <si>
    <t>Wyszczególnienie</t>
  </si>
  <si>
    <t>rozdz.</t>
  </si>
  <si>
    <t>nazwa działu, rozdziału</t>
  </si>
  <si>
    <t xml:space="preserve"> </t>
  </si>
  <si>
    <t>Ośrodki Doradztwa Rolniczego</t>
  </si>
  <si>
    <t>udział gminy w modernizacji szpitala powiatowego</t>
  </si>
  <si>
    <t>Zwalczanie chorób zakaźnych zwierząt</t>
  </si>
  <si>
    <t>składki na ubezpieczenia społeczne</t>
  </si>
  <si>
    <t>składki na Fundusz Pracy</t>
  </si>
  <si>
    <t>Pozostała działalność</t>
  </si>
  <si>
    <t xml:space="preserve">Ochotnicze Straże Pożarne </t>
  </si>
  <si>
    <t>dodatkowe wynagrodzenie roczne</t>
  </si>
  <si>
    <t>przychody</t>
  </si>
  <si>
    <t>Rada Gminy  ( w tym  Rady Osiedlowe)</t>
  </si>
  <si>
    <t>Gospodarka gruntami i nieruchomościami</t>
  </si>
  <si>
    <t>OŚWIATA I WYCHOWANIE</t>
  </si>
  <si>
    <t xml:space="preserve">Szkoły podstawowe    </t>
  </si>
  <si>
    <t>Gimnazja</t>
  </si>
  <si>
    <t>Biblioteki</t>
  </si>
  <si>
    <t>OCHRONA ZDROWIA</t>
  </si>
  <si>
    <t>Przeciwdziałanie alkoholizmowi</t>
  </si>
  <si>
    <t>Ośrodek Pomocy Społecznej</t>
  </si>
  <si>
    <t>zakup energii</t>
  </si>
  <si>
    <t>Dodatki mieszkaniowe</t>
  </si>
  <si>
    <t>KULTURA FIZYCZNA I SPORT</t>
  </si>
  <si>
    <t>Instytucje kultury fizycznej</t>
  </si>
  <si>
    <t>Urzędy Wojewódzkie</t>
  </si>
  <si>
    <t>odpis na FŚS</t>
  </si>
  <si>
    <t>Urzędy Gminy</t>
  </si>
  <si>
    <t>Obrona cywilna</t>
  </si>
  <si>
    <t>RÓŻNE ROZLICZENIA</t>
  </si>
  <si>
    <t>Rezerwy ogólne i celowe</t>
  </si>
  <si>
    <t>a</t>
  </si>
  <si>
    <t>Rezerwa  ogólna    0,7%-1%</t>
  </si>
  <si>
    <t>b</t>
  </si>
  <si>
    <t>Rezerwy celowe, w tym:</t>
  </si>
  <si>
    <t>na remont placówek oświatowych</t>
  </si>
  <si>
    <t>ROLNICTWO  I  ŁOWIECTWO</t>
  </si>
  <si>
    <t>010</t>
  </si>
  <si>
    <t>01002</t>
  </si>
  <si>
    <t>01022</t>
  </si>
  <si>
    <t>4210</t>
  </si>
  <si>
    <t>4300</t>
  </si>
  <si>
    <t>3030</t>
  </si>
  <si>
    <t>01008</t>
  </si>
  <si>
    <t>4270</t>
  </si>
  <si>
    <t>4110</t>
  </si>
  <si>
    <t>4120</t>
  </si>
  <si>
    <t>01010</t>
  </si>
  <si>
    <t>Infrastruktura wodociągowa i sanitacyjna wsi</t>
  </si>
  <si>
    <t>6050</t>
  </si>
  <si>
    <t>01095</t>
  </si>
  <si>
    <t>zakup materiałów i wyposażenia</t>
  </si>
  <si>
    <t>TRANSPORT  I  ŁĄCZNOŚĆ</t>
  </si>
  <si>
    <t>600</t>
  </si>
  <si>
    <t>60014</t>
  </si>
  <si>
    <t>Drogi publiczne  powiatowe</t>
  </si>
  <si>
    <t>60016</t>
  </si>
  <si>
    <t>Drogi publiczne gminne</t>
  </si>
  <si>
    <t>700</t>
  </si>
  <si>
    <t>70005</t>
  </si>
  <si>
    <t>70095</t>
  </si>
  <si>
    <t>4260</t>
  </si>
  <si>
    <t>710</t>
  </si>
  <si>
    <t>DZIAŁALNOŚĆ   USŁUGOWA</t>
  </si>
  <si>
    <t>71004</t>
  </si>
  <si>
    <t>Plany zagospodarowania przestrzennego</t>
  </si>
  <si>
    <t xml:space="preserve">GOSPODARKA MIESZKANIOWA </t>
  </si>
  <si>
    <t>750</t>
  </si>
  <si>
    <t>ADMINISTRACJA  PUBLICZNA</t>
  </si>
  <si>
    <t>75011</t>
  </si>
  <si>
    <t>przebudowa budynku w parku z placem przy Pl.Wolności</t>
  </si>
  <si>
    <t>Pomoc społeczna</t>
  </si>
  <si>
    <t>852</t>
  </si>
  <si>
    <t>dochody z  usług</t>
  </si>
  <si>
    <t>3020</t>
  </si>
  <si>
    <t>ekwiwalenty za używanie , pranie odzieży roboczej</t>
  </si>
  <si>
    <t>4010</t>
  </si>
  <si>
    <t>4040</t>
  </si>
  <si>
    <t xml:space="preserve">zakup usług remontowych w tym konserwacja </t>
  </si>
  <si>
    <t>4410</t>
  </si>
  <si>
    <t>4440</t>
  </si>
  <si>
    <t>75022</t>
  </si>
  <si>
    <t>zakup usług remontowych</t>
  </si>
  <si>
    <t>4430</t>
  </si>
  <si>
    <t>4100</t>
  </si>
  <si>
    <t>wynagrodzenia agencyjno-prowizyjne</t>
  </si>
  <si>
    <t>75095</t>
  </si>
  <si>
    <t>75023</t>
  </si>
  <si>
    <t>Działalność usługowa</t>
  </si>
  <si>
    <t xml:space="preserve">odpisy na zakładowy FŚS dla emerytów i renc. </t>
  </si>
  <si>
    <t>zakup usług pozostałych</t>
  </si>
  <si>
    <t>754</t>
  </si>
  <si>
    <t>wydatki majątkowe, w tym:</t>
  </si>
  <si>
    <t>75412</t>
  </si>
  <si>
    <t>podróże służbowe krajowe</t>
  </si>
  <si>
    <t>odpisy na zakładowy FŚS</t>
  </si>
  <si>
    <t>75414</t>
  </si>
  <si>
    <t>757</t>
  </si>
  <si>
    <t>OBSŁUGA DŁUGU PUBLICZNEGO</t>
  </si>
  <si>
    <t>75702</t>
  </si>
  <si>
    <t>8070</t>
  </si>
  <si>
    <t>odsetki od pożyczek i kredytów</t>
  </si>
  <si>
    <t>758</t>
  </si>
  <si>
    <t>75818</t>
  </si>
  <si>
    <t>4810</t>
  </si>
  <si>
    <t>801</t>
  </si>
  <si>
    <t>80101</t>
  </si>
  <si>
    <t>3240</t>
  </si>
  <si>
    <t>2540</t>
  </si>
  <si>
    <t>dotacja podmiotowa  dla niepublicznej szkoły</t>
  </si>
  <si>
    <t>4240</t>
  </si>
  <si>
    <t>różne opłaty i składki(ubezpieczenia rzeczowe)</t>
  </si>
  <si>
    <t>80104</t>
  </si>
  <si>
    <t>80110</t>
  </si>
  <si>
    <t>Oprocentowanie środków na koncie</t>
  </si>
  <si>
    <t>6310</t>
  </si>
  <si>
    <t>konkursy: ekologiczne w szkołach, mieszkajmy piekniej,</t>
  </si>
  <si>
    <t>pielęgnacja i wycinka drzewostanu, utrzymanie terenów gminnych, likwidacja dzikich wysypisk, organizacja akcji "Sprzątanie Świata 2005", dopłata do wywozu odpadów zebranych selektywnie, wywóz bioodpadów.</t>
  </si>
  <si>
    <t>podatek VAT od użytkowania wieczystego pomniejszający dochody gminy z tego tytułu</t>
  </si>
  <si>
    <t>Rekompensaty utraconych dochodów w podatkach i opłatach lokalnych</t>
  </si>
  <si>
    <t>2680</t>
  </si>
  <si>
    <t>Świadczenia rodzinne, zaliczka alimentacyjna oraz składki na ubezpieczenia emerytalne i rentowe z ubezpieczenia społecznego</t>
  </si>
  <si>
    <t>Program Współpracy Przygranicznej Phare</t>
  </si>
  <si>
    <t>Razem dochody i przychody w  2006r.</t>
  </si>
  <si>
    <t>Razem wydatki i rozchody w  2006r.</t>
  </si>
  <si>
    <t>wodociag Jaski, Dobki, Rosochackie; kanalizacja Jaśki</t>
  </si>
  <si>
    <t>budowa schroniska dla zwierząt</t>
  </si>
  <si>
    <t>dotacja do remontu chodnika ul.Sembrzyckiego</t>
  </si>
  <si>
    <t>nagrody DEN i inne</t>
  </si>
  <si>
    <t>dotacja podmiotowa  dla niepublicznego gimnazjum</t>
  </si>
  <si>
    <t>80113</t>
  </si>
  <si>
    <t>Dowożenie uczniów do szkół</t>
  </si>
  <si>
    <t>853</t>
  </si>
  <si>
    <t xml:space="preserve">Ośrodki wsparcia </t>
  </si>
  <si>
    <t>3110</t>
  </si>
  <si>
    <t>4130</t>
  </si>
  <si>
    <t>851</t>
  </si>
  <si>
    <t>2830</t>
  </si>
  <si>
    <t>85154</t>
  </si>
  <si>
    <t>6060</t>
  </si>
  <si>
    <t xml:space="preserve">Usługi opiekuńcze i specjalistyczne usługi opiekuńcze </t>
  </si>
  <si>
    <t>854</t>
  </si>
  <si>
    <t>EDUKACYJNA OPIEKA WYCHOWAWCZA</t>
  </si>
  <si>
    <t>85401</t>
  </si>
  <si>
    <t>Świetlice szkolne</t>
  </si>
  <si>
    <t>85418</t>
  </si>
  <si>
    <t>Przeciwdziałanie i ograniczanie skutków patologii społ.</t>
  </si>
  <si>
    <t>900</t>
  </si>
  <si>
    <t>921</t>
  </si>
  <si>
    <t>KULTURA I  OCHRONA DZIEDZICTWA NAROD.</t>
  </si>
  <si>
    <t>90001</t>
  </si>
  <si>
    <t>Gospodarka ściekowa i ochrona wód</t>
  </si>
  <si>
    <t>90002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</si>
  <si>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</si>
  <si>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</si>
  <si>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</si>
  <si>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</si>
  <si>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</si>
  <si>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</si>
  <si>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</si>
  <si>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92108</t>
  </si>
  <si>
    <t>Filharmonie, orkiestry, chóry i kapele</t>
  </si>
  <si>
    <t>92109</t>
  </si>
  <si>
    <t>Domy i ośrodki kultury, świetlice i kluby</t>
  </si>
  <si>
    <t>92116</t>
  </si>
  <si>
    <t>926</t>
  </si>
  <si>
    <t>92604</t>
  </si>
  <si>
    <t>92605</t>
  </si>
  <si>
    <t>modernizacja ul. Cisowej ( projekt)</t>
  </si>
  <si>
    <t>uzbrojenie techniczne ul. Zielona</t>
  </si>
  <si>
    <t>wodociag Kukowo, Zajdy</t>
  </si>
  <si>
    <t>modernizacja drogi Zajdy, Ślepie I etap</t>
  </si>
  <si>
    <t>modernizacja drogi Sedranki-przy świetlicy</t>
  </si>
  <si>
    <t>Zadania w zakresie kultury fizycznej i sportu</t>
  </si>
  <si>
    <t>92695</t>
  </si>
  <si>
    <t>Obsługa kredytów i pożyczek j.s.t.</t>
  </si>
  <si>
    <t>WYSZCZEGÓLNIENIE</t>
  </si>
  <si>
    <t>Dz.</t>
  </si>
  <si>
    <t>sprzedaż usług</t>
  </si>
  <si>
    <t>Szkoły podstawowe</t>
  </si>
  <si>
    <t>Kultura fizyczna i sport</t>
  </si>
  <si>
    <t>opłata eksploatacyjna</t>
  </si>
  <si>
    <t>4230</t>
  </si>
  <si>
    <t>zakup leków i materiałów medycznych</t>
  </si>
  <si>
    <t xml:space="preserve">podatek rolny </t>
  </si>
  <si>
    <t xml:space="preserve">podatek leśny </t>
  </si>
  <si>
    <t>podatek od nieruchomości</t>
  </si>
  <si>
    <t>podatek od środków transportowych</t>
  </si>
  <si>
    <t>podatek od spadków i darowizn</t>
  </si>
  <si>
    <t>wpływy z partycypacji mieszkańców</t>
  </si>
  <si>
    <t>Przebudowa budynku przedszkola na centrum integracji kulturalnej w Olecku przy ul. Kopernika 6</t>
  </si>
  <si>
    <t>podatek od posiadanych psów</t>
  </si>
  <si>
    <t>opłata skarbowa</t>
  </si>
  <si>
    <t>Wpływy z podatku rolnego, leśnego, podatku od spadków i darowizn, podatku od czynności cywilnoprawnych oraz podatków i opłat lokalnych od osób fizycznych</t>
  </si>
  <si>
    <t>zakup sprzętu komputerowego i kopiarki cyfrowej</t>
  </si>
  <si>
    <t>Różne rozliczenia finansowe</t>
  </si>
  <si>
    <t>Gospodarka mieszkaniowa</t>
  </si>
  <si>
    <t>Ochrona zdrowia</t>
  </si>
  <si>
    <t xml:space="preserve">Oświata i wychowanie </t>
  </si>
  <si>
    <t>Różne  rozliczenia</t>
  </si>
  <si>
    <t>Bezpieczeństwo publiczne i ochrona przeciwpożarowa</t>
  </si>
  <si>
    <t>75411</t>
  </si>
  <si>
    <t>Komenda Powiatowa Państwowej Straży Pożarnej</t>
  </si>
  <si>
    <t>Udział w podatku od osób fizycznych i prawnych</t>
  </si>
  <si>
    <t>6,71% udział w pod.doch. od osób prawnych</t>
  </si>
  <si>
    <t>Część wyrównawcza subwencji ogólnej</t>
  </si>
  <si>
    <t>Część równoważąca subwencji ogólnej</t>
  </si>
  <si>
    <t>Terenowe ośrodki pomocy społecznej</t>
  </si>
  <si>
    <t>6650</t>
  </si>
  <si>
    <t>składki na ubezpieczenie społeczne</t>
  </si>
  <si>
    <t>Urzedy naczeln. organów władzy, kontr.i sąd.</t>
  </si>
  <si>
    <t>Część oświatowa subwencji ogólnej dla j.s.t.</t>
  </si>
  <si>
    <t>Rolnictwo i łowiectwo</t>
  </si>
  <si>
    <t>Administracja publiczna</t>
  </si>
  <si>
    <t>80145</t>
  </si>
  <si>
    <t>Komisje egzaminacyjne</t>
  </si>
  <si>
    <t>wpływy z opłaty stałej</t>
  </si>
  <si>
    <t>majątkowe (grupa paragrafów  6)</t>
  </si>
  <si>
    <t>podatek od czynności cywilnoprawnych</t>
  </si>
  <si>
    <t>wpływy z opłaty targowej</t>
  </si>
  <si>
    <t>wpływy z opłaty miejscowej</t>
  </si>
  <si>
    <t>wpływy z opłaty administracyjnej</t>
  </si>
  <si>
    <t>75801</t>
  </si>
  <si>
    <t>75814</t>
  </si>
  <si>
    <t>756</t>
  </si>
  <si>
    <t>Wpływy z różnych opłat</t>
  </si>
  <si>
    <t>80195</t>
  </si>
  <si>
    <t>751</t>
  </si>
  <si>
    <t>75101</t>
  </si>
  <si>
    <t>85202</t>
  </si>
  <si>
    <t>Domy pomocy społecznej</t>
  </si>
  <si>
    <t>4330</t>
  </si>
  <si>
    <t>opłaty za pobyt w domu pomocy społecznej</t>
  </si>
  <si>
    <t>92105</t>
  </si>
  <si>
    <t>Pozostałe zadania w zakresie kultury</t>
  </si>
  <si>
    <t>zakup materiałów i wyposażenia(ORM-1535)</t>
  </si>
  <si>
    <t>zakup usług pozostałych(ORM-465)</t>
  </si>
  <si>
    <t>prenumerata czasopism, zakup sadzonek drzew i krzewów</t>
  </si>
  <si>
    <t>0690</t>
  </si>
  <si>
    <t>Zasiłki i pomoc w naturze oraz składki na ubezp.</t>
  </si>
  <si>
    <t>Leśnictwo</t>
  </si>
  <si>
    <t>02001</t>
  </si>
  <si>
    <t>020</t>
  </si>
  <si>
    <t>Gospodarka leśna-czynsz za obszary łowieckie</t>
  </si>
  <si>
    <t>opłata prolongacyjna</t>
  </si>
  <si>
    <t>odsetki hipoteczne</t>
  </si>
  <si>
    <t>630</t>
  </si>
  <si>
    <t>TURYSTYKA</t>
  </si>
  <si>
    <t>63095</t>
  </si>
  <si>
    <t>4520</t>
  </si>
  <si>
    <t xml:space="preserve"> odsetki  za zwłokę</t>
  </si>
  <si>
    <t>71013</t>
  </si>
  <si>
    <t>Prace geodezyjne i kartograficzne(nieinwest.)</t>
  </si>
  <si>
    <t>2820</t>
  </si>
  <si>
    <t>zakup materiałów ( impregnat, narzedzia, itp..)</t>
  </si>
  <si>
    <t>wydatki inwestycyjne-selektywna zbiórka (kontenery)</t>
  </si>
  <si>
    <t>budowa Zakładu Unieszkodliwiania Odpadów w Siedliskach"</t>
  </si>
  <si>
    <t>doposażenie placu zabaw w parku Pl.Wolności</t>
  </si>
  <si>
    <t>remont chodnika przy ul. Ełckiej (udział gminy50%)</t>
  </si>
  <si>
    <t>świadczenie za wykonywanie prac społecznie użytecznych</t>
  </si>
  <si>
    <t>dotacja celowa dla stowarzyszenia na zakup sprzętu</t>
  </si>
  <si>
    <t>63003</t>
  </si>
  <si>
    <t>Zadania z zakresu upowszechniania turystyki</t>
  </si>
  <si>
    <t>4220</t>
  </si>
  <si>
    <t>zakup środków żywności</t>
  </si>
  <si>
    <t>BEZPIECZEŃSTWO PUBLICZNE I OCHRONA P/POŻ.</t>
  </si>
  <si>
    <t xml:space="preserve">Gospodarka odpadami </t>
  </si>
  <si>
    <t>Plan</t>
  </si>
  <si>
    <t>I.</t>
  </si>
  <si>
    <t>II.</t>
  </si>
  <si>
    <t>III.</t>
  </si>
  <si>
    <t>Lp.</t>
  </si>
  <si>
    <t>Przedszkola</t>
  </si>
  <si>
    <t>Zasiłki i pomoc w naturze oraz składki na ubezpieczenia emerytalne i rentowe</t>
  </si>
  <si>
    <t>w tym paragraf 2830</t>
  </si>
  <si>
    <t>992</t>
  </si>
  <si>
    <t>75616</t>
  </si>
  <si>
    <t>odsetki związane z poborem podatków, opłat i niepodatkowych należności budżetowych</t>
  </si>
  <si>
    <t>2480</t>
  </si>
  <si>
    <t>4170</t>
  </si>
  <si>
    <t>wynagrodzenia bezosobowe(umowy-zlecenia,o dzieło)</t>
  </si>
  <si>
    <t>dotacja podmiotowa dla samorządowej instytucji kultury</t>
  </si>
  <si>
    <t>dotacja podmiotowa dla samorządowej instyt.kultury</t>
  </si>
  <si>
    <t>Rozchody, w tym:</t>
  </si>
  <si>
    <t>spłata rat kredytów</t>
  </si>
  <si>
    <t>spłata rat pożyczek</t>
  </si>
  <si>
    <t>zakup energii-wody</t>
  </si>
  <si>
    <t>75495</t>
  </si>
  <si>
    <t>Pozostała działalność-</t>
  </si>
  <si>
    <t>dotacja - udział w kosztach dozynek 2006 Gm.Wieliczki</t>
  </si>
  <si>
    <t>DOCHODY OD OSÓB PRAWNYCH, OD OSÓB FIZYCZNYCH I OD INNYCH JEDN. NIE POS. OSOBOWOŚCI PRAWNYCH ORAZ WYDATKI ZWIĄZANE Z ICH POBOREM</t>
  </si>
  <si>
    <t>remont przepustów,wiat przystankowych,nawierzchni</t>
  </si>
  <si>
    <t>wydatki majatkowe:</t>
  </si>
  <si>
    <t>POZOSTAŁE ZADANIA W ZAKRESIE POLITYKI SPOŁECZNEJ</t>
  </si>
  <si>
    <t>85311</t>
  </si>
  <si>
    <t>Rehabilitacja zawodowa i społeczna osób niepełnosprawnych</t>
  </si>
  <si>
    <t>wydatki na obsługę długu</t>
  </si>
  <si>
    <t>2010</t>
  </si>
  <si>
    <t>1. środki pieniężne</t>
  </si>
  <si>
    <t>2. Należności</t>
  </si>
  <si>
    <t xml:space="preserve">3. Zobowiązania </t>
  </si>
  <si>
    <t>Stan funduszu na koniec roku, w tym:</t>
  </si>
  <si>
    <t xml:space="preserve">4220 </t>
  </si>
  <si>
    <t xml:space="preserve">4410 </t>
  </si>
  <si>
    <t>nagrody i wydatki nie zaliczane do wynagrodzeń</t>
  </si>
  <si>
    <t xml:space="preserve">4300 </t>
  </si>
  <si>
    <t>na 2006r.</t>
  </si>
  <si>
    <t>konserwacja oswietlenia ulicznego</t>
  </si>
  <si>
    <t xml:space="preserve">różne opłaty i składki </t>
  </si>
  <si>
    <t>wydatki na rzecz osób fizycznych</t>
  </si>
  <si>
    <t>2360</t>
  </si>
  <si>
    <t>6059</t>
  </si>
  <si>
    <t>Dochody od osób prawnych, od osób fizycznych i od innych jednostek nieposiadających osobowości prawnej oraz wydatki związane z ich poborem</t>
  </si>
  <si>
    <t>zasiłki stałe  -  zadania zlecone</t>
  </si>
  <si>
    <t>zasiłki okresowe- zadania własne (dotacja)</t>
  </si>
  <si>
    <t>85212</t>
  </si>
  <si>
    <t>Składki na ubezpieczenia zdrowotne opłacane za osoby pobierające niektóre świadczenia z pomocy społecznej oraz niektóre świadczenia rodzinne</t>
  </si>
  <si>
    <t>92195</t>
  </si>
  <si>
    <t>dotacja celowa na realizację zadań własnych gminy</t>
  </si>
  <si>
    <t>2006r.</t>
  </si>
  <si>
    <t>35,95% udział w pod.doch.od osób fizycznych</t>
  </si>
  <si>
    <t>dotacja do inwestycji w ramach Związku Międzygminnego - budowa Zakładu Unieszkodliwiania Odpadów w Siedliskach</t>
  </si>
  <si>
    <t>dotacja na dofinansowanie inwestycji - selektywna zbiórka odpadów komunalnych (kontenery)</t>
  </si>
  <si>
    <t>Plan dochodów budżetu gminy na 2006 rok</t>
  </si>
  <si>
    <t>Plan wydatków budżetu gminy na 2006 rok.</t>
  </si>
  <si>
    <t>Środowiska i Gospodarki Wodnej na 2006 rok</t>
  </si>
  <si>
    <t>0140</t>
  </si>
  <si>
    <t>75075</t>
  </si>
  <si>
    <t>Pozostała działalność- program "Posiłek dla potrzebujących"</t>
  </si>
  <si>
    <t>Ośrodki wsparcia - ŚDS</t>
  </si>
  <si>
    <t>usuwanie porzuconej padliny, tablice ostrzegawcze</t>
  </si>
  <si>
    <t>01036</t>
  </si>
  <si>
    <t>Restrukturyzacja i modernizacja sektora żywnościowego oraz rozwój obszarów wiejskich</t>
  </si>
  <si>
    <t>Budowa świetlicy wiejskiej z boksem garażowym na wóz OSP w Borawskich</t>
  </si>
  <si>
    <t>zakup wiat przystankowych</t>
  </si>
  <si>
    <t>4530</t>
  </si>
  <si>
    <t>podatek VAT od opłat z tytułu użytkowania wieczystego</t>
  </si>
  <si>
    <t>na skutki likwidacji zakładu budżetowego</t>
  </si>
  <si>
    <t>6630</t>
  </si>
  <si>
    <t>Elektroniczna platforma funkcjonowania administracji publicznej</t>
  </si>
  <si>
    <t>Promocja jednostek samorządu terytorialnego</t>
  </si>
  <si>
    <t>75404</t>
  </si>
  <si>
    <t>Komendy Wojewódzkie Policji</t>
  </si>
  <si>
    <t>3000</t>
  </si>
  <si>
    <t>wpłaty jednostek na fundusz celowy- Fundusz Wsparcia Policji</t>
  </si>
  <si>
    <t>składki na PFRON</t>
  </si>
  <si>
    <t xml:space="preserve">wydatki remontowe szkół  </t>
  </si>
  <si>
    <t>zakup usług dostępu do sieci internet</t>
  </si>
  <si>
    <t>sala gimnastyczna  przy SP Gąski</t>
  </si>
  <si>
    <t>80103</t>
  </si>
  <si>
    <t>Oddziały przedszkolne w szkołach podstawowych</t>
  </si>
  <si>
    <t>zakup usług - wykonanie szczepień</t>
  </si>
  <si>
    <t>wynagrodzenie bezosobowe (umowy zlecenia, o dzieło)</t>
  </si>
  <si>
    <t>rozbudowa budynku Środowiskowego Domu Samopomocy</t>
  </si>
  <si>
    <t xml:space="preserve">świadczenia społeczne-program "Posiłek dla potrzebujących" </t>
  </si>
  <si>
    <t>składka na rzecz Związku Międzygminnego "Gospodarka komunalna"</t>
  </si>
  <si>
    <t>wynagrodzenia ( umowa o dzieło, zlecenie)</t>
  </si>
  <si>
    <t>wynagrodzenie osobowe- goniec, inkasent</t>
  </si>
  <si>
    <t>6292</t>
  </si>
  <si>
    <t>różne wydatki na rzecz osób fizycznych</t>
  </si>
  <si>
    <t>w zł</t>
  </si>
  <si>
    <t>nagrody i wydatki osobowe nie zaliczane do wynagrodzenia</t>
  </si>
  <si>
    <t>Pobór podatków, opłat i niepodatkowych należności budżetowych</t>
  </si>
  <si>
    <t>2030</t>
  </si>
  <si>
    <t>pożyczki na inwestycje</t>
  </si>
  <si>
    <t xml:space="preserve"> kredyty inwestycyjne</t>
  </si>
  <si>
    <t>Drogi publiczne krajowe</t>
  </si>
  <si>
    <t>85195</t>
  </si>
  <si>
    <t>dożywianie dzieci-zadanie własne(środki gminy)</t>
  </si>
  <si>
    <t>zasiłki celowe- zadania własne(środki gminy)</t>
  </si>
  <si>
    <t xml:space="preserve">świadczenia rodzinne </t>
  </si>
  <si>
    <t>składki na ubezpieczenia emerytalne i rentowe</t>
  </si>
  <si>
    <t>60011</t>
  </si>
  <si>
    <t>budowa remizy strażackiej OSP Lenarty</t>
  </si>
  <si>
    <t>zakup instrumentów dętych, części, materiałów</t>
  </si>
  <si>
    <t xml:space="preserve">wodociąg Gąski,Ślepie, Zajdy </t>
  </si>
  <si>
    <t>kanalizacja sanitarna Olecko-Możne, wodociag Olecko-Możne-Dworek Mazurski</t>
  </si>
  <si>
    <t>budowa ulicy z infrastrukturą na osiedlu Siejnik</t>
  </si>
  <si>
    <t xml:space="preserve">4280 </t>
  </si>
  <si>
    <t>4350</t>
  </si>
  <si>
    <t>Różne opłaty i składki - ubezpieczenie mienia</t>
  </si>
  <si>
    <t>budowa ciagu pieszego od ul.Paderewskiego do ul. 11 Listopada</t>
  </si>
  <si>
    <t>zagospodarowanie terenu między budynkami Składowa 3A,5A i B</t>
  </si>
  <si>
    <t xml:space="preserve"> wodociąg Dworek M.,Pieńki,Dabrowskie,Babki Ol., Możne, Raczki Wielkie</t>
  </si>
  <si>
    <t>zakup sprzetu do Gminnego Centrum Reagowania</t>
  </si>
  <si>
    <t xml:space="preserve"> 4210</t>
  </si>
  <si>
    <t>ubezpieczenie sprzetu i strażaków</t>
  </si>
  <si>
    <t>4480</t>
  </si>
  <si>
    <t>zakup pomocy naukowych</t>
  </si>
  <si>
    <t>różne opłaty i składki</t>
  </si>
  <si>
    <t>4500</t>
  </si>
  <si>
    <t>Przychody, w tym:</t>
  </si>
  <si>
    <t>Wydatki, w tym:</t>
  </si>
  <si>
    <t>bieżące:</t>
  </si>
  <si>
    <t>dotacje celowe na realizację zadań bieżących</t>
  </si>
  <si>
    <t>2440</t>
  </si>
  <si>
    <t>c</t>
  </si>
  <si>
    <t>majątkowe:</t>
  </si>
  <si>
    <t>6260</t>
  </si>
  <si>
    <t>IV.</t>
  </si>
  <si>
    <t>Stan funduszu na początek roku, w tym:</t>
  </si>
  <si>
    <t xml:space="preserve">Plan przychodów i wydatków Gminnego Funduszu Ochrony </t>
  </si>
  <si>
    <t>Dział 900, rozdział 90011</t>
  </si>
  <si>
    <t>Zakup usług pozostałych - imprezy ponadlokalne</t>
  </si>
  <si>
    <t>wynagrodzenia osobowe pracowników</t>
  </si>
  <si>
    <t>0910</t>
  </si>
  <si>
    <t>75621</t>
  </si>
  <si>
    <t>0010</t>
  </si>
  <si>
    <t>0020</t>
  </si>
  <si>
    <t>2310</t>
  </si>
  <si>
    <t>2330</t>
  </si>
  <si>
    <t>2920</t>
  </si>
  <si>
    <t>4280</t>
  </si>
  <si>
    <t>zakup usług zdrowotnych</t>
  </si>
  <si>
    <t xml:space="preserve">wydatki inwestycyjne: </t>
  </si>
  <si>
    <t>utrzymanie dróg, placów, chodników</t>
  </si>
  <si>
    <t>woda, energia elektryczna</t>
  </si>
  <si>
    <t>woda, energia elektryczna, cieplna</t>
  </si>
  <si>
    <t>4420</t>
  </si>
  <si>
    <t>4140</t>
  </si>
  <si>
    <t>składki na FP</t>
  </si>
  <si>
    <t>75647</t>
  </si>
  <si>
    <t>Urzędy naczelnych organów władzypaństwowej,kontroli</t>
  </si>
  <si>
    <t>URZĘDY NACZELNYCH ORGANÓW WŁADZY PAŃSTW.,KONTR.</t>
  </si>
  <si>
    <t>POMOC  SPOŁECZNA</t>
  </si>
  <si>
    <t>85203</t>
  </si>
  <si>
    <t>85213</t>
  </si>
  <si>
    <t>85214</t>
  </si>
  <si>
    <t>85215</t>
  </si>
  <si>
    <t>85219</t>
  </si>
  <si>
    <t>85228</t>
  </si>
  <si>
    <t>85295</t>
  </si>
  <si>
    <t>pomoc materialna dla studentów</t>
  </si>
  <si>
    <t>opłaty za odprowadzanie wód opadowych</t>
  </si>
  <si>
    <t>6010</t>
  </si>
  <si>
    <t>wydatki osobowe nie zaliczane do wynagrodzeń</t>
  </si>
  <si>
    <t>odbudowa ściezki rowerowej na szlaku Jaśki-Duły-Gordejki-Doliwy ( projekt, mostek,odkrzaczenie)</t>
  </si>
  <si>
    <t xml:space="preserve">II etap kanalizacji deszczowej z separatorami </t>
  </si>
  <si>
    <t>Kultura i ochrona dziedzictwa narodowego</t>
  </si>
  <si>
    <t>dotacja na zadanie powierzone-biblioteka</t>
  </si>
  <si>
    <t>2320</t>
  </si>
  <si>
    <t xml:space="preserve">§ </t>
  </si>
  <si>
    <t>75807</t>
  </si>
  <si>
    <t>75831</t>
  </si>
  <si>
    <t>75615</t>
  </si>
  <si>
    <t>wpływy z opłaty adiacenckiej</t>
  </si>
  <si>
    <t>0350</t>
  </si>
  <si>
    <t>0310</t>
  </si>
  <si>
    <t>0320</t>
  </si>
  <si>
    <t>0330</t>
  </si>
  <si>
    <t>0340</t>
  </si>
  <si>
    <t>0360</t>
  </si>
  <si>
    <t>0500</t>
  </si>
  <si>
    <t>0370</t>
  </si>
  <si>
    <t>0410</t>
  </si>
  <si>
    <t>0430</t>
  </si>
  <si>
    <t>0440</t>
  </si>
  <si>
    <t>0450</t>
  </si>
  <si>
    <t>0460</t>
  </si>
  <si>
    <t>0480</t>
  </si>
  <si>
    <t>0490</t>
  </si>
  <si>
    <t>0830</t>
  </si>
  <si>
    <t>0750</t>
  </si>
  <si>
    <t>0470</t>
  </si>
  <si>
    <t>0770</t>
  </si>
  <si>
    <t>0760</t>
  </si>
  <si>
    <t>0920</t>
  </si>
  <si>
    <t>dochody z prowizji, kar umownych, odszkodowań</t>
  </si>
  <si>
    <t>5% udział od opłat na rzecz budż.państwa za zad.zlecone</t>
  </si>
  <si>
    <t>wpływy z usług ( np.specyfikacje, reklama)</t>
  </si>
  <si>
    <t>dochody z czynszów mieszkalnych, dzierżawy i innych</t>
  </si>
  <si>
    <t>dochody z dzierżawy i innych umów</t>
  </si>
  <si>
    <t>Urząd Miejski</t>
  </si>
  <si>
    <t>Przeciwdziałanie alkoholizmowi-wpływy z opłat za zezw.</t>
  </si>
  <si>
    <t>Usługi opiekuńcze -opłaty za usługi opiekuńcze własne</t>
  </si>
  <si>
    <t>Wpływy z pod. doch.od osób fizycznych-karta podatkowa</t>
  </si>
  <si>
    <t xml:space="preserve">OGÓŁEM  WYDATKI, w tym </t>
  </si>
  <si>
    <t>01030</t>
  </si>
  <si>
    <t>Izby rolnicze</t>
  </si>
  <si>
    <t>2850</t>
  </si>
  <si>
    <t>wpłaty gmin na rzecz izb rolniczych( 2% uzysk.wpł.)</t>
  </si>
  <si>
    <t>70021</t>
  </si>
  <si>
    <t>Towarzystwa Budownictwa Społecznego</t>
  </si>
  <si>
    <t>71035</t>
  </si>
  <si>
    <t>Cmentarze</t>
  </si>
  <si>
    <t>Składki na ubezp.zdrowotne za osoby pob.świad</t>
  </si>
  <si>
    <t>zakup usług pozostałych( cmentarze)</t>
  </si>
  <si>
    <t>wydatki rzeczowe-świadczenia wypłacane w ramach pomocy społecznej</t>
  </si>
  <si>
    <t>wydatki rzeczowe-Dodatki mieszkaniowe</t>
  </si>
  <si>
    <t>Melioracje wodne</t>
  </si>
  <si>
    <t>budowa przejazdu ul.M.Konopnickiej-E.Orzeszkowej</t>
  </si>
  <si>
    <t>modernizacja drogi Babki Gąseckie-Pomiany</t>
  </si>
  <si>
    <t>wykupienie gruntów pod drogę Plewki-2 projekty techniczne</t>
  </si>
  <si>
    <t>dotacja celowa na dofinansowanie zadań zleconych do realizacji pozost. jedn. nie zaliczanym do sektora f.p.</t>
  </si>
  <si>
    <t>odpis na FŚS( 5,92x1985x37,5%)</t>
  </si>
  <si>
    <t>Pomoc materialna dla studentów</t>
  </si>
  <si>
    <t>GOSPODARKA KOMUNALNA I OCHRONA ŚRODOWISKA</t>
  </si>
  <si>
    <t>Gospodarka komunalna i ochrona środowiska</t>
  </si>
  <si>
    <t>wpływy ze sprzedaży usług</t>
  </si>
  <si>
    <t>75601</t>
  </si>
  <si>
    <t>75618</t>
  </si>
  <si>
    <t>75619</t>
  </si>
  <si>
    <t>wpływy z przekształcenia prawa użytk.wieczystego</t>
  </si>
  <si>
    <t>wpływy z odpłatnego nabycia prawa własności nieruch.</t>
  </si>
  <si>
    <t>wpływy za zarząd, użytkowanie i użytkow. wieczyste</t>
  </si>
  <si>
    <t xml:space="preserve">dochody z najmu i dzierżawy oraz innych umów </t>
  </si>
  <si>
    <t xml:space="preserve">składki na ubezpieczenia społeczne </t>
  </si>
  <si>
    <t>80146</t>
  </si>
  <si>
    <t>Dokształcanie i doskonalenie nauczycieli</t>
  </si>
  <si>
    <t>dotacja na utrzymanie czystości dróg powiatowych</t>
  </si>
  <si>
    <t>wpłaty na PFRON</t>
  </si>
  <si>
    <t>wydatków</t>
  </si>
  <si>
    <t>wynajm sali konferencyjnej</t>
  </si>
  <si>
    <t>Wpływy z podatku rolnego, podatku leśnego, podatku od czynności cywilnoprawnych, podatków i opłat lokalnych od osób prawnych i innych jednostek organizacyjnych</t>
  </si>
  <si>
    <t>na wydatki inwestycyjne</t>
  </si>
  <si>
    <t>zakup nagród na olimpiadę wiedzy rolniczej</t>
  </si>
  <si>
    <t>Plany zagospodarowania przestrzennego-dotacja z gminy Świętajno</t>
  </si>
  <si>
    <t>Fundusz Małych Projektów,Polska Granica Wschodnia,Phare 2003</t>
  </si>
  <si>
    <t>71095</t>
  </si>
  <si>
    <t>Stworzenie Lokalnego Planu Rewitalizacji</t>
  </si>
  <si>
    <t>wpływy z opłat za przedszkole</t>
  </si>
  <si>
    <t>Transport i łączność</t>
  </si>
  <si>
    <t>Dotacja celowa otrzymana z budżetu państwa na zad.bieżące</t>
  </si>
  <si>
    <t>Dotacja celowa otrzymana z budżetu państwa na zad.inwest.</t>
  </si>
  <si>
    <t>Dotacja celowa z budżetu państwa na zadania bieżące</t>
  </si>
  <si>
    <t>Urzędy wojewódzkie-dotacja celowa z budż.państwa</t>
  </si>
  <si>
    <t>d</t>
  </si>
  <si>
    <t>e</t>
  </si>
  <si>
    <t>f</t>
  </si>
  <si>
    <t>g</t>
  </si>
  <si>
    <t>h</t>
  </si>
  <si>
    <t>dotacja z budż.państwa na usługi specjalistyczne</t>
  </si>
  <si>
    <t>zwrot kosztów postepowania adm.</t>
  </si>
  <si>
    <t>OGÓŁEM ŚRODKI PUBLICZNE, w tym:</t>
  </si>
  <si>
    <t>daniny publiczne, czyli dochody własne</t>
  </si>
  <si>
    <t>subwencja ogólna</t>
  </si>
  <si>
    <t>środki pochodzące z budżetu Unii Europejskiej</t>
  </si>
  <si>
    <t>dotacje celowe z budżetu państwa na zadania zlecone</t>
  </si>
  <si>
    <t>dotacje celowe z budżetu państwa na zadania własne</t>
  </si>
  <si>
    <t>opłata na rzecz budżetów j.s.t.</t>
  </si>
  <si>
    <t>podróże służbowe zagraniczne</t>
  </si>
  <si>
    <t>podróże słuzbowe krajowe ( wyjazdy, obsługa delegacji)</t>
  </si>
  <si>
    <t>podróże służbowe zagraniczne( wyjazdy, obsługa delegacji)</t>
  </si>
  <si>
    <t>odpis na zakładowy fundusz świadczeń socjalnych</t>
  </si>
  <si>
    <t>pozostałe podatki na rzecz j.s.t.</t>
  </si>
  <si>
    <t xml:space="preserve">zakup materiałów i wyposażenia </t>
  </si>
  <si>
    <t>podróże słuzbowe krajowe</t>
  </si>
  <si>
    <t>dotacja celowa na zadanie zlecone jednostkom niezaliczanym do sektora finansów publiczbych</t>
  </si>
  <si>
    <t>dotacja celowa na dofinansowanie zadań zleconych jednostko nie zaliczanym do setora finansów publicznych</t>
  </si>
  <si>
    <t>składki na ubezpieczenia zdrowotne</t>
  </si>
  <si>
    <t xml:space="preserve">zakup usług pozostałych - usługi opiekuńcze w tym specjalistyczne </t>
  </si>
  <si>
    <t>dotacja celowa na dofinansowanie zadań zleconych jednostkom nie zaliczanym do sektora finansów publicznych</t>
  </si>
  <si>
    <t>zakpusług remontowych</t>
  </si>
  <si>
    <t>zakup usług pozostałych - utrzymanie szaletów</t>
  </si>
  <si>
    <t>zakup usług pozostałych-sprzątanie dróg gminnych i powiatowych</t>
  </si>
  <si>
    <t>dotacja celowa na dofinansowanie zadań zleconych jednostko nie zaliczanych do sektora finansów publicznych</t>
  </si>
  <si>
    <t>wynagrodzenia osobowe, bezosobowe i pochodne (401,404,410,411,412,417)</t>
  </si>
  <si>
    <t>dotacje z budżetu gminy ( grupa paragrafów 2 i par. 300)</t>
  </si>
  <si>
    <t>Rady Miejskiej w Olecku</t>
  </si>
  <si>
    <t>z dnia 26 stycznia 2006r.</t>
  </si>
  <si>
    <t>zmiany</t>
  </si>
  <si>
    <t>uchwałą nr</t>
  </si>
  <si>
    <t>zwiększenia</t>
  </si>
  <si>
    <t>zmniejszenia</t>
  </si>
  <si>
    <t>zwiekszenia</t>
  </si>
  <si>
    <t>po</t>
  </si>
  <si>
    <t>zmianach</t>
  </si>
  <si>
    <t xml:space="preserve">po  </t>
  </si>
  <si>
    <t>zmniejszenie</t>
  </si>
  <si>
    <t>75018</t>
  </si>
  <si>
    <t>Urzędy Marszałkowskie</t>
  </si>
  <si>
    <t>dotacja celowa na realizację zadań bieżących</t>
  </si>
  <si>
    <t>dotacja z GFOŚiGW na inwestycje -selektywna zbiórka odpadów, ZUO</t>
  </si>
  <si>
    <t>dotacja z GFOŚiGW na inwestycje -kanalizacja deszczowa z separatorami</t>
  </si>
  <si>
    <t>4302</t>
  </si>
  <si>
    <t xml:space="preserve">realizacja projektu"Piekne Ogrody Ziemi Oleckiej" </t>
  </si>
  <si>
    <t>środki pochodzące z budżetu Unii Europejskiej na realizację projektu "Piekne Ogrody Ziemi Oleckiej"</t>
  </si>
  <si>
    <r>
      <t xml:space="preserve">WYDATKI  MAJĄTKOWE  W TYM ZADANIA INWESTYCYJNE REALIZOWANE W LATACH  </t>
    </r>
    <r>
      <rPr>
        <b/>
        <sz val="10"/>
        <rFont val="Arial"/>
        <family val="2"/>
      </rPr>
      <t>2006-2008</t>
    </r>
  </si>
  <si>
    <t>Środki</t>
  </si>
  <si>
    <t>tym</t>
  </si>
  <si>
    <t>nakłady finansowe</t>
  </si>
  <si>
    <t>Okres</t>
  </si>
  <si>
    <t xml:space="preserve">Wartość </t>
  </si>
  <si>
    <t>Poniesione</t>
  </si>
  <si>
    <t>w tym</t>
  </si>
  <si>
    <t>wynikające</t>
  </si>
  <si>
    <t>środki</t>
  </si>
  <si>
    <t>dotacje</t>
  </si>
  <si>
    <t>inne środki:</t>
  </si>
  <si>
    <t>w roku</t>
  </si>
  <si>
    <t>jedn.</t>
  </si>
  <si>
    <t>Nazwa zadania</t>
  </si>
  <si>
    <t>Rozdz.</t>
  </si>
  <si>
    <t>realizacji</t>
  </si>
  <si>
    <t>zadania</t>
  </si>
  <si>
    <t>nakłady</t>
  </si>
  <si>
    <t>z planu na</t>
  </si>
  <si>
    <t>z budżetu</t>
  </si>
  <si>
    <t>z fund.</t>
  </si>
  <si>
    <t>pochodzące</t>
  </si>
  <si>
    <t>kredyty</t>
  </si>
  <si>
    <t>w  tym</t>
  </si>
  <si>
    <t>realiz.</t>
  </si>
  <si>
    <t>ogółem</t>
  </si>
  <si>
    <t>do 2005r.</t>
  </si>
  <si>
    <t>gminy</t>
  </si>
  <si>
    <t>państwa</t>
  </si>
  <si>
    <t>celo-</t>
  </si>
  <si>
    <t>z programów</t>
  </si>
  <si>
    <t>pożyczki</t>
  </si>
  <si>
    <t>z</t>
  </si>
  <si>
    <t>zad.</t>
  </si>
  <si>
    <t>konto"080"</t>
  </si>
  <si>
    <t>i    j.s.t.</t>
  </si>
  <si>
    <t>wych</t>
  </si>
  <si>
    <t>Unii</t>
  </si>
  <si>
    <t>własne</t>
  </si>
  <si>
    <t>z  innych</t>
  </si>
  <si>
    <t>innych</t>
  </si>
  <si>
    <t>(od 10 do14)</t>
  </si>
  <si>
    <t>Europejskiej</t>
  </si>
  <si>
    <t>źródeł</t>
  </si>
  <si>
    <t>Sieć wodociagowa -Gąski,Ślepie,Zajdy(Folwark)</t>
  </si>
  <si>
    <t>2003-2006</t>
  </si>
  <si>
    <t>UM</t>
  </si>
  <si>
    <t>Sieć wodociagowa -Jaski, Dobki, Rosochackie; kanalizacja Jaśki</t>
  </si>
  <si>
    <t>2006</t>
  </si>
  <si>
    <t>Sieć wodociagowa Kukowo, Zajdy</t>
  </si>
  <si>
    <t>Kanalizacja sanitarna Olecko-Możne i wodociag Olecko-Możne-Dworek Mazurski</t>
  </si>
  <si>
    <t>2005-2006</t>
  </si>
  <si>
    <t>Wodociag Dworek M.,Pieńki, Dąbrowskie, Babki Ol., Możne, Raczki Wielkie</t>
  </si>
  <si>
    <t>2005-2007</t>
  </si>
  <si>
    <t>Dotacja celowa do przebudowy chodnika przy ul. Sembrzyckiego</t>
  </si>
  <si>
    <t>Powiat</t>
  </si>
  <si>
    <t xml:space="preserve">Modernizacja ul. Cisowej </t>
  </si>
  <si>
    <t>2004-2007</t>
  </si>
  <si>
    <t>Budowa przejazdu ul. M.Konopnickiej-ul.Orzeszkowej</t>
  </si>
  <si>
    <t>Budowa ciagu pieszego od ul. Paderewskiego do ul. 11 listopada</t>
  </si>
  <si>
    <t>Zakup wiat przystankowych</t>
  </si>
  <si>
    <t>2004-2006</t>
  </si>
  <si>
    <t>Zagospodarowanie terenu między budynkami Składowa 3A, 5A i B</t>
  </si>
  <si>
    <t>Modernizacja drogi Babki Gąseckie-Pomiany</t>
  </si>
  <si>
    <t>2006-2007</t>
  </si>
  <si>
    <t>Wykupienie gruntów pod drogę wewnętrzną Plewki (2 x projekt techniczny, geodezyjny, dokumentacja wywłaszczeniowa)</t>
  </si>
  <si>
    <t>Modernizacja drogi w Sedrankach ( przy świetlicy wiejskiej)</t>
  </si>
  <si>
    <t>Modernizacja drogi Zajdy, Ślepie -  I etap</t>
  </si>
  <si>
    <t>Odbudowa ściezki rowerowej na szlaku Jaśki-Duły-Gordejki-Doliwy ( projekt, mostek, odkrzaczanie)</t>
  </si>
  <si>
    <t>Stworzenie Lokalnego Planu Rewitalizacji jako szansy na poprawę standardów życia w Olecku</t>
  </si>
  <si>
    <t>Zakup: kopiarka,komputery</t>
  </si>
  <si>
    <t>Elektroniczna Platforma funkcjonowania administracji publicznej</t>
  </si>
  <si>
    <t>Województwo</t>
  </si>
  <si>
    <t>Budowa remizy strażackiej OSP w Lenartach z zapleczem socjalnym</t>
  </si>
  <si>
    <t>Zakup sprzętu do Gminnego Centrum Reagowania</t>
  </si>
  <si>
    <t>Budowa sali gimnastycznej-SP Gąski</t>
  </si>
  <si>
    <t>dotacja - udział Gminy Olecko w modernizacji szpitala powiatowego</t>
  </si>
  <si>
    <t>2006-2008</t>
  </si>
  <si>
    <t xml:space="preserve">Rozbudowa budynku Środowiskowego Domu Samopomocy </t>
  </si>
  <si>
    <t>Budowa kanalizacji deszczowej z separatorami</t>
  </si>
  <si>
    <t>Selektywna zbiórka odpadów-zakup kontenerów</t>
  </si>
  <si>
    <t>Uzbrojenie techniczne -ul.Zielona</t>
  </si>
  <si>
    <t>Budowa ulicy z infrastrukturą na osiedlu Siejnik</t>
  </si>
  <si>
    <t>Budowa schroniska dla zwierząt</t>
  </si>
  <si>
    <t>Przebudowa budynku w parku miejskim z placem przy Placu Wolności</t>
  </si>
  <si>
    <t>Doposażenie placu zabaw w parku Placu Wolności</t>
  </si>
  <si>
    <t>Udział Gminy Olecko w budowie Zakładu Unieszkodliwiania Odpadów w Siedliskach</t>
  </si>
  <si>
    <t>Związek Komun.</t>
  </si>
  <si>
    <t>Przebudowa budynku na Centrum Integracji Kulturalnej w Olecku przy ul. Kopernika 6</t>
  </si>
  <si>
    <t>Centrum sportowo-rekreacyjno-kulturalne</t>
  </si>
  <si>
    <t>Razem wydatki inwestycyjne</t>
  </si>
  <si>
    <t>Wniesienie udziału do TBS na budowę budynku komunalnego</t>
  </si>
  <si>
    <t>TBS</t>
  </si>
  <si>
    <t>OGÓŁEM  WYDATKI  MAJĄTKOWE</t>
  </si>
  <si>
    <t xml:space="preserve">Przychody i rozchody budżetu gminy na 2006 rok </t>
  </si>
  <si>
    <t xml:space="preserve">jako źródła pokrycia deficytu lub rozdysponowania </t>
  </si>
  <si>
    <t>nadwyżki budżetowej</t>
  </si>
  <si>
    <t>Lp</t>
  </si>
  <si>
    <t>Treść</t>
  </si>
  <si>
    <t>Klasyf.</t>
  </si>
  <si>
    <t>A</t>
  </si>
  <si>
    <t>Planowane   dochody</t>
  </si>
  <si>
    <t>B</t>
  </si>
  <si>
    <t>Planowane wydatki (B1+B2)</t>
  </si>
  <si>
    <t>B1</t>
  </si>
  <si>
    <t>Wydatki bieżące</t>
  </si>
  <si>
    <t>B2</t>
  </si>
  <si>
    <t>Wydatki majątkowe</t>
  </si>
  <si>
    <t>C</t>
  </si>
  <si>
    <t xml:space="preserve">Nadwyżka / deficyt </t>
  </si>
  <si>
    <t>D</t>
  </si>
  <si>
    <t>Finansowanie deficytu (D1-D2)</t>
  </si>
  <si>
    <t>D1</t>
  </si>
  <si>
    <t xml:space="preserve">Przychody  </t>
  </si>
  <si>
    <t>Kredyty zaciągane w bankach krajowych</t>
  </si>
  <si>
    <t>Zaciągnięte pożyczki na rynku krajowym</t>
  </si>
  <si>
    <t>wolne środki jako nadwyżka na rachunku bieżącym</t>
  </si>
  <si>
    <t>D2</t>
  </si>
  <si>
    <t>Rozchody</t>
  </si>
  <si>
    <t>Spłata kredytów długoterminowych</t>
  </si>
  <si>
    <t>Spłata  pożyczek</t>
  </si>
  <si>
    <t>wskaźnik deficytu/dochodów wynosi</t>
  </si>
  <si>
    <t>Rady  Miejskiej w Olecku</t>
  </si>
  <si>
    <t>Pozostałe dotacje udzielone w 2006 roku</t>
  </si>
  <si>
    <t>( nie stanowiące wydatków inwestycyjnych)</t>
  </si>
  <si>
    <t>Nazwa jednostki</t>
  </si>
  <si>
    <t>Kwota</t>
  </si>
  <si>
    <t>dotacji</t>
  </si>
  <si>
    <t>Izba Rolnicza - 2% od wpływów podatku rolnego</t>
  </si>
  <si>
    <t>Organizacja Święta Plonów</t>
  </si>
  <si>
    <t>Starostwo Powiatowe w Olecku-Pow.Straż Pożarna</t>
  </si>
  <si>
    <t>Ochotnicza Straż Pożarna w Borawskich-zakup  sprzętu</t>
  </si>
  <si>
    <t>Ochotnicza Straż Pożarna w Gąskach- zakup sprzętu</t>
  </si>
  <si>
    <t>Ochotnicza Straż Pożarna w Plewkach-zakup sprzętu</t>
  </si>
  <si>
    <t>Ochotnicza Straż Pożarna w Szczecinkach-zakup sprzętu</t>
  </si>
  <si>
    <t>Ochotnicza Straż Pożarna w Lenartach-zakup sprzętu</t>
  </si>
  <si>
    <t>Ogółem</t>
  </si>
  <si>
    <t>Załącznik Nr 3</t>
  </si>
  <si>
    <t>z dnia 26 stycznia 2006 roku</t>
  </si>
  <si>
    <r>
      <t>Inwestycje</t>
    </r>
    <r>
      <rPr>
        <sz val="9"/>
        <rFont val="Arial"/>
        <family val="2"/>
      </rPr>
      <t>-centrum sportowo-rekreacyjno-kulturalne(projekt)</t>
    </r>
  </si>
  <si>
    <t>Urząd Marszałkowski w Olsztynie</t>
  </si>
  <si>
    <t>dofinansowanie części kosztów badań gleby</t>
  </si>
  <si>
    <t>2450</t>
  </si>
  <si>
    <t>dotacja do inwestycji - budowa kanalizacji deszczowej z separatorami</t>
  </si>
  <si>
    <t>opłata za umieszczenie w pasie drogowym urządzeń</t>
  </si>
  <si>
    <t xml:space="preserve">                        z dnia 26 stycznia 2006r.</t>
  </si>
  <si>
    <t>Budowa scieżki pieszo-rowerowej na szlaku dawnej kolejki wąskotorowej oraz obozowiska w Olecku</t>
  </si>
  <si>
    <t>budowa ściezki pieszo-rowerowej na szlaku dawnej kolejki wąskotorowej oraz obozowiska w Olecku</t>
  </si>
  <si>
    <t>6052</t>
  </si>
  <si>
    <t>wydatki majątkowe - wniesienie wkładów w tym na budowę drugiego budynku mieszkalnego</t>
  </si>
  <si>
    <t>XLII/330/06</t>
  </si>
  <si>
    <t>Załącznik Nr 1 do Uchwały XLII/330/06</t>
  </si>
  <si>
    <t>Załącznik Nr 2 do Uchwały Nr XLII/330/06</t>
  </si>
  <si>
    <t>Załącznik Nr 4 do Uchwały Nr XLII/330/06</t>
  </si>
  <si>
    <t>do Uchwały Nr XLII/330/06</t>
  </si>
  <si>
    <t>Załącznik Nr 6 do Uchwały Nr XLII/330/06</t>
  </si>
  <si>
    <t>Załącznik Nr 5 do uchwały Nr XLII/330/06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</si>
</sst>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[$-415]d\ mmmm\ yyyy"/>
    <numFmt numFmtId="175" formatCode="#,##0.0000"/>
    <numFmt numFmtId="176" formatCode="#,##0;[Red]#,##0"/>
  </numFmts>
  <fonts count="2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u val="single"/>
      <sz val="10"/>
      <name val="Times New Roman CE"/>
      <family val="1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9"/>
      <color indexed="3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color indexed="3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9"/>
      <color indexed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dotted"/>
      <bottom style="dotted"/>
    </border>
    <border>
      <left style="double"/>
      <right style="double"/>
      <top style="double"/>
      <bottom style="double"/>
    </border>
    <border>
      <left style="double"/>
      <right style="double"/>
      <top style="dotted"/>
      <bottom>
        <color indexed="63"/>
      </bottom>
    </border>
    <border>
      <left style="double"/>
      <right style="double"/>
      <top style="dashed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double"/>
      <top style="dotted"/>
      <bottom>
        <color indexed="63"/>
      </bottom>
    </border>
    <border>
      <left style="double"/>
      <right style="double"/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>
        <color indexed="63"/>
      </top>
      <bottom style="dotted"/>
    </border>
    <border>
      <left style="thin"/>
      <right style="double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double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 style="double"/>
      <right style="double"/>
      <top>
        <color indexed="63"/>
      </top>
      <bottom style="dashed"/>
    </border>
    <border>
      <left style="double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double"/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double"/>
      <right style="double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uble"/>
    </border>
    <border>
      <left style="thin"/>
      <right style="double"/>
      <top style="dotted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tted"/>
      <right style="dotted"/>
      <top style="double"/>
      <bottom style="dotted"/>
    </border>
    <border>
      <left style="dotted"/>
      <right style="dotted"/>
      <top style="dotted"/>
      <bottom style="dotted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4" fontId="1" fillId="0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2" fillId="0" borderId="5" xfId="0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0" fillId="0" borderId="0" xfId="0" applyFont="1" applyAlignment="1">
      <alignment/>
    </xf>
    <xf numFmtId="3" fontId="5" fillId="0" borderId="7" xfId="0" applyNumberFormat="1" applyFont="1" applyBorder="1" applyAlignment="1">
      <alignment vertical="center" wrapText="1"/>
    </xf>
    <xf numFmtId="3" fontId="10" fillId="0" borderId="4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12" fillId="0" borderId="10" xfId="0" applyNumberFormat="1" applyFont="1" applyBorder="1" applyAlignment="1">
      <alignment vertical="center" wrapText="1"/>
    </xf>
    <xf numFmtId="3" fontId="13" fillId="0" borderId="8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3" xfId="0" applyFont="1" applyFill="1" applyBorder="1" applyAlignment="1">
      <alignment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Fill="1" applyBorder="1" applyAlignment="1">
      <alignment/>
    </xf>
    <xf numFmtId="0" fontId="15" fillId="0" borderId="3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9" fillId="0" borderId="3" xfId="0" applyFont="1" applyFill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8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1" xfId="0" applyFont="1" applyFill="1" applyBorder="1" applyAlignment="1">
      <alignment horizontal="right"/>
    </xf>
    <xf numFmtId="0" fontId="15" fillId="0" borderId="21" xfId="0" applyFont="1" applyFill="1" applyBorder="1" applyAlignment="1">
      <alignment/>
    </xf>
    <xf numFmtId="49" fontId="15" fillId="0" borderId="22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3" fontId="15" fillId="0" borderId="23" xfId="0" applyNumberFormat="1" applyFont="1" applyBorder="1" applyAlignment="1" applyProtection="1">
      <alignment horizontal="right"/>
      <protection locked="0"/>
    </xf>
    <xf numFmtId="3" fontId="15" fillId="0" borderId="23" xfId="0" applyNumberFormat="1" applyFont="1" applyFill="1" applyBorder="1" applyAlignment="1" applyProtection="1">
      <alignment/>
      <protection locked="0"/>
    </xf>
    <xf numFmtId="3" fontId="15" fillId="0" borderId="22" xfId="0" applyNumberFormat="1" applyFont="1" applyBorder="1" applyAlignment="1" applyProtection="1">
      <alignment/>
      <protection locked="0"/>
    </xf>
    <xf numFmtId="3" fontId="15" fillId="0" borderId="21" xfId="0" applyNumberFormat="1" applyFont="1" applyBorder="1" applyAlignment="1" applyProtection="1">
      <alignment/>
      <protection locked="0"/>
    </xf>
    <xf numFmtId="3" fontId="15" fillId="0" borderId="23" xfId="0" applyNumberFormat="1" applyFont="1" applyBorder="1" applyAlignment="1" applyProtection="1">
      <alignment/>
      <protection locked="0"/>
    </xf>
    <xf numFmtId="3" fontId="15" fillId="0" borderId="24" xfId="0" applyNumberFormat="1" applyFont="1" applyBorder="1" applyAlignment="1" applyProtection="1">
      <alignment/>
      <protection locked="0"/>
    </xf>
    <xf numFmtId="3" fontId="15" fillId="0" borderId="21" xfId="0" applyNumberFormat="1" applyFont="1" applyFill="1" applyBorder="1" applyAlignment="1" applyProtection="1">
      <alignment/>
      <protection locked="0"/>
    </xf>
    <xf numFmtId="0" fontId="15" fillId="0" borderId="7" xfId="0" applyFont="1" applyFill="1" applyBorder="1" applyAlignment="1">
      <alignment horizontal="right"/>
    </xf>
    <xf numFmtId="0" fontId="15" fillId="0" borderId="7" xfId="0" applyFont="1" applyFill="1" applyBorder="1" applyAlignment="1">
      <alignment vertical="center" wrapText="1"/>
    </xf>
    <xf numFmtId="49" fontId="15" fillId="0" borderId="25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3" fontId="15" fillId="0" borderId="26" xfId="0" applyNumberFormat="1" applyFont="1" applyBorder="1" applyAlignment="1" applyProtection="1">
      <alignment horizontal="right"/>
      <protection locked="0"/>
    </xf>
    <xf numFmtId="3" fontId="15" fillId="0" borderId="26" xfId="0" applyNumberFormat="1" applyFont="1" applyFill="1" applyBorder="1" applyAlignment="1" applyProtection="1">
      <alignment/>
      <protection locked="0"/>
    </xf>
    <xf numFmtId="3" fontId="15" fillId="0" borderId="25" xfId="0" applyNumberFormat="1" applyFont="1" applyBorder="1" applyAlignment="1" applyProtection="1">
      <alignment/>
      <protection locked="0"/>
    </xf>
    <xf numFmtId="3" fontId="15" fillId="0" borderId="7" xfId="0" applyNumberFormat="1" applyFont="1" applyBorder="1" applyAlignment="1" applyProtection="1">
      <alignment/>
      <protection locked="0"/>
    </xf>
    <xf numFmtId="3" fontId="15" fillId="0" borderId="26" xfId="0" applyNumberFormat="1" applyFont="1" applyBorder="1" applyAlignment="1" applyProtection="1">
      <alignment/>
      <protection locked="0"/>
    </xf>
    <xf numFmtId="3" fontId="15" fillId="0" borderId="27" xfId="0" applyNumberFormat="1" applyFont="1" applyBorder="1" applyAlignment="1" applyProtection="1">
      <alignment/>
      <protection locked="0"/>
    </xf>
    <xf numFmtId="3" fontId="15" fillId="0" borderId="7" xfId="0" applyNumberFormat="1" applyFont="1" applyFill="1" applyBorder="1" applyAlignment="1" applyProtection="1">
      <alignment/>
      <protection locked="0"/>
    </xf>
    <xf numFmtId="0" fontId="15" fillId="0" borderId="7" xfId="0" applyFont="1" applyFill="1" applyBorder="1" applyAlignment="1">
      <alignment/>
    </xf>
    <xf numFmtId="0" fontId="15" fillId="0" borderId="2" xfId="0" applyFont="1" applyFill="1" applyBorder="1" applyAlignment="1">
      <alignment horizontal="right"/>
    </xf>
    <xf numFmtId="0" fontId="15" fillId="0" borderId="7" xfId="0" applyFont="1" applyBorder="1" applyAlignment="1">
      <alignment/>
    </xf>
    <xf numFmtId="3" fontId="15" fillId="0" borderId="28" xfId="0" applyNumberFormat="1" applyFont="1" applyFill="1" applyBorder="1" applyAlignment="1" applyProtection="1">
      <alignment/>
      <protection locked="0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center"/>
    </xf>
    <xf numFmtId="3" fontId="15" fillId="0" borderId="7" xfId="0" applyNumberFormat="1" applyFont="1" applyBorder="1" applyAlignment="1">
      <alignment/>
    </xf>
    <xf numFmtId="3" fontId="15" fillId="0" borderId="9" xfId="0" applyNumberFormat="1" applyFont="1" applyFill="1" applyBorder="1" applyAlignment="1" applyProtection="1">
      <alignment/>
      <protection locked="0"/>
    </xf>
    <xf numFmtId="0" fontId="15" fillId="0" borderId="2" xfId="0" applyFont="1" applyBorder="1" applyAlignment="1">
      <alignment vertical="center" wrapText="1"/>
    </xf>
    <xf numFmtId="3" fontId="15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 vertical="center" wrapText="1"/>
    </xf>
    <xf numFmtId="3" fontId="15" fillId="0" borderId="9" xfId="0" applyNumberFormat="1" applyFont="1" applyBorder="1" applyAlignment="1" applyProtection="1">
      <alignment/>
      <protection locked="0"/>
    </xf>
    <xf numFmtId="49" fontId="15" fillId="0" borderId="0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3" fontId="15" fillId="0" borderId="3" xfId="0" applyNumberFormat="1" applyFont="1" applyBorder="1" applyAlignment="1" applyProtection="1">
      <alignment horizontal="right"/>
      <protection locked="0"/>
    </xf>
    <xf numFmtId="3" fontId="15" fillId="0" borderId="0" xfId="0" applyNumberFormat="1" applyFont="1" applyBorder="1" applyAlignment="1" applyProtection="1">
      <alignment/>
      <protection locked="0"/>
    </xf>
    <xf numFmtId="3" fontId="15" fillId="0" borderId="2" xfId="0" applyNumberFormat="1" applyFont="1" applyBorder="1" applyAlignment="1" applyProtection="1">
      <alignment/>
      <protection locked="0"/>
    </xf>
    <xf numFmtId="3" fontId="15" fillId="0" borderId="3" xfId="0" applyNumberFormat="1" applyFont="1" applyBorder="1" applyAlignment="1" applyProtection="1">
      <alignment/>
      <protection locked="0"/>
    </xf>
    <xf numFmtId="3" fontId="15" fillId="0" borderId="17" xfId="0" applyNumberFormat="1" applyFont="1" applyBorder="1" applyAlignment="1" applyProtection="1">
      <alignment/>
      <protection locked="0"/>
    </xf>
    <xf numFmtId="3" fontId="15" fillId="0" borderId="29" xfId="0" applyNumberFormat="1" applyFont="1" applyBorder="1" applyAlignment="1" applyProtection="1">
      <alignment/>
      <protection locked="0"/>
    </xf>
    <xf numFmtId="0" fontId="15" fillId="2" borderId="8" xfId="0" applyFont="1" applyFill="1" applyBorder="1" applyAlignment="1">
      <alignment/>
    </xf>
    <xf numFmtId="0" fontId="15" fillId="2" borderId="8" xfId="0" applyFont="1" applyFill="1" applyBorder="1" applyAlignment="1">
      <alignment horizontal="center"/>
    </xf>
    <xf numFmtId="0" fontId="15" fillId="2" borderId="15" xfId="0" applyFont="1" applyFill="1" applyBorder="1" applyAlignment="1">
      <alignment/>
    </xf>
    <xf numFmtId="3" fontId="15" fillId="2" borderId="8" xfId="0" applyNumberFormat="1" applyFont="1" applyFill="1" applyBorder="1" applyAlignment="1" applyProtection="1">
      <alignment horizontal="right"/>
      <protection locked="0"/>
    </xf>
    <xf numFmtId="3" fontId="15" fillId="2" borderId="15" xfId="0" applyNumberFormat="1" applyFont="1" applyFill="1" applyBorder="1" applyAlignment="1" applyProtection="1">
      <alignment/>
      <protection locked="0"/>
    </xf>
    <xf numFmtId="3" fontId="15" fillId="2" borderId="16" xfId="0" applyNumberFormat="1" applyFont="1" applyFill="1" applyBorder="1" applyAlignment="1" applyProtection="1">
      <alignment/>
      <protection locked="0"/>
    </xf>
    <xf numFmtId="3" fontId="15" fillId="2" borderId="8" xfId="0" applyNumberFormat="1" applyFont="1" applyFill="1" applyBorder="1" applyAlignment="1" applyProtection="1">
      <alignment/>
      <protection locked="0"/>
    </xf>
    <xf numFmtId="3" fontId="15" fillId="2" borderId="14" xfId="0" applyNumberFormat="1" applyFont="1" applyFill="1" applyBorder="1" applyAlignment="1" applyProtection="1">
      <alignment/>
      <protection locked="0"/>
    </xf>
    <xf numFmtId="0" fontId="15" fillId="3" borderId="8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3" fontId="15" fillId="3" borderId="8" xfId="0" applyNumberFormat="1" applyFont="1" applyFill="1" applyBorder="1" applyAlignment="1">
      <alignment/>
    </xf>
    <xf numFmtId="3" fontId="15" fillId="3" borderId="16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16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31" xfId="0" applyFont="1" applyBorder="1" applyAlignment="1">
      <alignment/>
    </xf>
    <xf numFmtId="3" fontId="17" fillId="0" borderId="3" xfId="0" applyNumberFormat="1" applyFont="1" applyBorder="1" applyAlignment="1">
      <alignment horizontal="right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/>
    </xf>
    <xf numFmtId="3" fontId="16" fillId="0" borderId="4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6" fillId="0" borderId="35" xfId="0" applyFont="1" applyBorder="1" applyAlignment="1">
      <alignment horizontal="center"/>
    </xf>
    <xf numFmtId="3" fontId="17" fillId="0" borderId="14" xfId="0" applyNumberFormat="1" applyFont="1" applyBorder="1" applyAlignment="1">
      <alignment horizontal="right"/>
    </xf>
    <xf numFmtId="0" fontId="17" fillId="0" borderId="35" xfId="0" applyFont="1" applyBorder="1" applyAlignment="1">
      <alignment/>
    </xf>
    <xf numFmtId="0" fontId="16" fillId="0" borderId="36" xfId="0" applyFont="1" applyBorder="1" applyAlignment="1">
      <alignment horizontal="center"/>
    </xf>
    <xf numFmtId="0" fontId="17" fillId="0" borderId="37" xfId="0" applyFont="1" applyBorder="1" applyAlignment="1">
      <alignment/>
    </xf>
    <xf numFmtId="0" fontId="16" fillId="0" borderId="37" xfId="0" applyFont="1" applyBorder="1" applyAlignment="1">
      <alignment horizontal="center"/>
    </xf>
    <xf numFmtId="3" fontId="17" fillId="0" borderId="38" xfId="0" applyNumberFormat="1" applyFont="1" applyBorder="1" applyAlignment="1">
      <alignment horizontal="right"/>
    </xf>
    <xf numFmtId="0" fontId="16" fillId="0" borderId="31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6" fillId="0" borderId="40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6" fillId="0" borderId="39" xfId="0" applyFont="1" applyBorder="1" applyAlignment="1">
      <alignment horizontal="center"/>
    </xf>
    <xf numFmtId="3" fontId="16" fillId="0" borderId="18" xfId="0" applyNumberFormat="1" applyFont="1" applyBorder="1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0" fontId="18" fillId="0" borderId="17" xfId="0" applyFont="1" applyBorder="1" applyAlignment="1">
      <alignment/>
    </xf>
    <xf numFmtId="3" fontId="18" fillId="0" borderId="2" xfId="0" applyNumberFormat="1" applyFont="1" applyBorder="1" applyAlignment="1">
      <alignment/>
    </xf>
    <xf numFmtId="3" fontId="18" fillId="0" borderId="8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0" fontId="18" fillId="0" borderId="16" xfId="0" applyFont="1" applyBorder="1" applyAlignment="1">
      <alignment/>
    </xf>
    <xf numFmtId="3" fontId="16" fillId="0" borderId="3" xfId="0" applyNumberFormat="1" applyFont="1" applyBorder="1" applyAlignment="1">
      <alignment horizontal="right"/>
    </xf>
    <xf numFmtId="3" fontId="16" fillId="0" borderId="41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5" fillId="0" borderId="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3" fontId="11" fillId="0" borderId="43" xfId="0" applyNumberFormat="1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11" fillId="0" borderId="7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/>
    </xf>
    <xf numFmtId="3" fontId="10" fillId="0" borderId="8" xfId="0" applyNumberFormat="1" applyFont="1" applyBorder="1" applyAlignment="1">
      <alignment horizontal="justify" vertical="top"/>
    </xf>
    <xf numFmtId="49" fontId="12" fillId="0" borderId="2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justify" vertical="top"/>
    </xf>
    <xf numFmtId="3" fontId="19" fillId="0" borderId="2" xfId="0" applyNumberFormat="1" applyFont="1" applyBorder="1" applyAlignment="1">
      <alignment/>
    </xf>
    <xf numFmtId="49" fontId="5" fillId="0" borderId="4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3" fontId="11" fillId="0" borderId="46" xfId="0" applyNumberFormat="1" applyFont="1" applyBorder="1" applyAlignment="1">
      <alignment/>
    </xf>
    <xf numFmtId="3" fontId="11" fillId="0" borderId="48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/>
    </xf>
    <xf numFmtId="49" fontId="5" fillId="0" borderId="51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49" fontId="5" fillId="0" borderId="43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49" fontId="5" fillId="0" borderId="52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3" fontId="11" fillId="0" borderId="52" xfId="0" applyNumberFormat="1" applyFont="1" applyBorder="1" applyAlignment="1">
      <alignment/>
    </xf>
    <xf numFmtId="172" fontId="5" fillId="0" borderId="7" xfId="0" applyNumberFormat="1" applyFont="1" applyBorder="1" applyAlignment="1">
      <alignment/>
    </xf>
    <xf numFmtId="172" fontId="11" fillId="0" borderId="7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2" fillId="0" borderId="54" xfId="0" applyNumberFormat="1" applyFont="1" applyBorder="1" applyAlignment="1">
      <alignment horizontal="center"/>
    </xf>
    <xf numFmtId="49" fontId="12" fillId="0" borderId="55" xfId="0" applyNumberFormat="1" applyFont="1" applyBorder="1" applyAlignment="1">
      <alignment horizontal="center"/>
    </xf>
    <xf numFmtId="3" fontId="19" fillId="0" borderId="54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/>
    </xf>
    <xf numFmtId="176" fontId="5" fillId="0" borderId="7" xfId="0" applyNumberFormat="1" applyFont="1" applyBorder="1" applyAlignment="1">
      <alignment vertical="center" wrapText="1"/>
    </xf>
    <xf numFmtId="49" fontId="13" fillId="0" borderId="8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/>
    </xf>
    <xf numFmtId="49" fontId="12" fillId="0" borderId="4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3" fontId="19" fillId="0" borderId="4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right"/>
    </xf>
    <xf numFmtId="3" fontId="5" fillId="0" borderId="56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49" fontId="5" fillId="0" borderId="29" xfId="0" applyNumberFormat="1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/>
    </xf>
    <xf numFmtId="3" fontId="5" fillId="0" borderId="58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3" fontId="12" fillId="0" borderId="59" xfId="0" applyNumberFormat="1" applyFont="1" applyBorder="1" applyAlignment="1">
      <alignment vertical="center" wrapText="1"/>
    </xf>
    <xf numFmtId="3" fontId="12" fillId="0" borderId="59" xfId="0" applyNumberFormat="1" applyFont="1" applyBorder="1" applyAlignment="1">
      <alignment/>
    </xf>
    <xf numFmtId="3" fontId="12" fillId="0" borderId="60" xfId="0" applyNumberFormat="1" applyFont="1" applyBorder="1" applyAlignment="1">
      <alignment/>
    </xf>
    <xf numFmtId="3" fontId="12" fillId="0" borderId="61" xfId="0" applyNumberFormat="1" applyFont="1" applyBorder="1" applyAlignment="1">
      <alignment/>
    </xf>
    <xf numFmtId="0" fontId="5" fillId="0" borderId="60" xfId="0" applyFont="1" applyBorder="1" applyAlignment="1">
      <alignment/>
    </xf>
    <xf numFmtId="0" fontId="11" fillId="0" borderId="62" xfId="0" applyFont="1" applyBorder="1" applyAlignment="1">
      <alignment/>
    </xf>
    <xf numFmtId="3" fontId="11" fillId="0" borderId="63" xfId="0" applyNumberFormat="1" applyFont="1" applyBorder="1" applyAlignment="1">
      <alignment/>
    </xf>
    <xf numFmtId="0" fontId="5" fillId="0" borderId="64" xfId="0" applyFont="1" applyBorder="1" applyAlignment="1">
      <alignment/>
    </xf>
    <xf numFmtId="3" fontId="5" fillId="0" borderId="65" xfId="0" applyNumberFormat="1" applyFont="1" applyBorder="1" applyAlignment="1">
      <alignment/>
    </xf>
    <xf numFmtId="0" fontId="5" fillId="0" borderId="66" xfId="0" applyFont="1" applyBorder="1" applyAlignment="1">
      <alignment/>
    </xf>
    <xf numFmtId="3" fontId="5" fillId="0" borderId="67" xfId="0" applyNumberFormat="1" applyFont="1" applyBorder="1" applyAlignment="1">
      <alignment/>
    </xf>
    <xf numFmtId="0" fontId="11" fillId="4" borderId="68" xfId="0" applyFont="1" applyFill="1" applyBorder="1" applyAlignment="1">
      <alignment/>
    </xf>
    <xf numFmtId="3" fontId="11" fillId="4" borderId="6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7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4" fontId="5" fillId="0" borderId="34" xfId="0" applyNumberFormat="1" applyFont="1" applyFill="1" applyBorder="1" applyAlignment="1">
      <alignment horizontal="center"/>
    </xf>
    <xf numFmtId="1" fontId="11" fillId="0" borderId="2" xfId="0" applyNumberFormat="1" applyFont="1" applyBorder="1" applyAlignment="1">
      <alignment horizontal="center" vertical="center"/>
    </xf>
    <xf numFmtId="0" fontId="11" fillId="0" borderId="71" xfId="0" applyFont="1" applyBorder="1" applyAlignment="1">
      <alignment/>
    </xf>
    <xf numFmtId="49" fontId="11" fillId="0" borderId="41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right" vertical="top"/>
    </xf>
    <xf numFmtId="3" fontId="11" fillId="0" borderId="18" xfId="0" applyNumberFormat="1" applyFont="1" applyFill="1" applyBorder="1" applyAlignment="1">
      <alignment horizontal="right" vertical="top"/>
    </xf>
    <xf numFmtId="1" fontId="5" fillId="0" borderId="19" xfId="0" applyNumberFormat="1" applyFont="1" applyBorder="1" applyAlignment="1">
      <alignment horizontal="center" vertical="center"/>
    </xf>
    <xf numFmtId="0" fontId="5" fillId="0" borderId="72" xfId="0" applyFont="1" applyBorder="1" applyAlignment="1">
      <alignment/>
    </xf>
    <xf numFmtId="49" fontId="5" fillId="0" borderId="73" xfId="0" applyNumberFormat="1" applyFont="1" applyBorder="1" applyAlignment="1">
      <alignment horizontal="center" vertical="center"/>
    </xf>
    <xf numFmtId="49" fontId="5" fillId="0" borderId="74" xfId="0" applyNumberFormat="1" applyFont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right" vertical="top"/>
    </xf>
    <xf numFmtId="3" fontId="5" fillId="0" borderId="74" xfId="0" applyNumberFormat="1" applyFont="1" applyFill="1" applyBorder="1" applyAlignment="1">
      <alignment horizontal="right" vertical="top"/>
    </xf>
    <xf numFmtId="1" fontId="11" fillId="0" borderId="19" xfId="0" applyNumberFormat="1" applyFont="1" applyBorder="1" applyAlignment="1">
      <alignment horizontal="center" vertical="center"/>
    </xf>
    <xf numFmtId="0" fontId="11" fillId="0" borderId="73" xfId="0" applyFont="1" applyBorder="1" applyAlignment="1">
      <alignment/>
    </xf>
    <xf numFmtId="49" fontId="11" fillId="0" borderId="73" xfId="0" applyNumberFormat="1" applyFont="1" applyBorder="1" applyAlignment="1">
      <alignment horizontal="center" vertical="center"/>
    </xf>
    <xf numFmtId="49" fontId="11" fillId="0" borderId="74" xfId="0" applyNumberFormat="1" applyFont="1" applyBorder="1" applyAlignment="1">
      <alignment horizontal="center" vertical="center"/>
    </xf>
    <xf numFmtId="49" fontId="11" fillId="0" borderId="74" xfId="0" applyNumberFormat="1" applyFont="1" applyFill="1" applyBorder="1" applyAlignment="1">
      <alignment horizontal="right" vertical="top"/>
    </xf>
    <xf numFmtId="3" fontId="11" fillId="0" borderId="74" xfId="0" applyNumberFormat="1" applyFont="1" applyFill="1" applyBorder="1" applyAlignment="1">
      <alignment horizontal="right" vertical="top"/>
    </xf>
    <xf numFmtId="1" fontId="11" fillId="0" borderId="73" xfId="0" applyNumberFormat="1" applyFont="1" applyBorder="1" applyAlignment="1">
      <alignment horizontal="center"/>
    </xf>
    <xf numFmtId="0" fontId="11" fillId="0" borderId="72" xfId="0" applyFont="1" applyBorder="1" applyAlignment="1">
      <alignment/>
    </xf>
    <xf numFmtId="49" fontId="11" fillId="0" borderId="73" xfId="0" applyNumberFormat="1" applyFont="1" applyFill="1" applyBorder="1" applyAlignment="1">
      <alignment horizontal="right" vertical="top"/>
    </xf>
    <xf numFmtId="1" fontId="11" fillId="0" borderId="19" xfId="0" applyNumberFormat="1" applyFont="1" applyBorder="1" applyAlignment="1">
      <alignment horizontal="center"/>
    </xf>
    <xf numFmtId="49" fontId="5" fillId="0" borderId="73" xfId="0" applyNumberFormat="1" applyFont="1" applyFill="1" applyBorder="1" applyAlignment="1">
      <alignment horizontal="right" vertical="top"/>
    </xf>
    <xf numFmtId="1" fontId="11" fillId="0" borderId="19" xfId="0" applyNumberFormat="1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vertical="top" wrapText="1"/>
    </xf>
    <xf numFmtId="49" fontId="11" fillId="0" borderId="73" xfId="0" applyNumberFormat="1" applyFont="1" applyFill="1" applyBorder="1" applyAlignment="1">
      <alignment horizontal="center" vertical="center"/>
    </xf>
    <xf numFmtId="49" fontId="11" fillId="0" borderId="74" xfId="0" applyNumberFormat="1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vertical="top" wrapText="1"/>
    </xf>
    <xf numFmtId="49" fontId="5" fillId="0" borderId="73" xfId="0" applyNumberFormat="1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/>
    </xf>
    <xf numFmtId="1" fontId="5" fillId="0" borderId="19" xfId="0" applyNumberFormat="1" applyFont="1" applyBorder="1" applyAlignment="1">
      <alignment horizontal="right" vertical="center"/>
    </xf>
    <xf numFmtId="1" fontId="5" fillId="0" borderId="19" xfId="0" applyNumberFormat="1" applyFont="1" applyBorder="1" applyAlignment="1">
      <alignment horizontal="right"/>
    </xf>
    <xf numFmtId="0" fontId="12" fillId="0" borderId="72" xfId="0" applyFont="1" applyBorder="1" applyAlignment="1">
      <alignment/>
    </xf>
    <xf numFmtId="1" fontId="5" fillId="0" borderId="73" xfId="0" applyNumberFormat="1" applyFont="1" applyBorder="1" applyAlignment="1">
      <alignment horizontal="right" vertical="center"/>
    </xf>
    <xf numFmtId="0" fontId="5" fillId="0" borderId="72" xfId="0" applyFont="1" applyBorder="1" applyAlignment="1">
      <alignment vertical="center" wrapText="1"/>
    </xf>
    <xf numFmtId="0" fontId="5" fillId="0" borderId="73" xfId="0" applyFont="1" applyBorder="1" applyAlignment="1">
      <alignment horizontal="right" vertical="center"/>
    </xf>
    <xf numFmtId="0" fontId="5" fillId="0" borderId="72" xfId="0" applyFont="1" applyBorder="1" applyAlignment="1">
      <alignment horizontal="left" wrapText="1"/>
    </xf>
    <xf numFmtId="49" fontId="5" fillId="0" borderId="73" xfId="0" applyNumberFormat="1" applyFont="1" applyBorder="1" applyAlignment="1">
      <alignment/>
    </xf>
    <xf numFmtId="49" fontId="5" fillId="0" borderId="74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right"/>
    </xf>
    <xf numFmtId="1" fontId="11" fillId="0" borderId="19" xfId="0" applyNumberFormat="1" applyFont="1" applyBorder="1" applyAlignment="1">
      <alignment horizontal="right" vertical="center"/>
    </xf>
    <xf numFmtId="1" fontId="11" fillId="0" borderId="73" xfId="0" applyNumberFormat="1" applyFont="1" applyBorder="1" applyAlignment="1">
      <alignment horizontal="center" vertical="center"/>
    </xf>
    <xf numFmtId="0" fontId="11" fillId="0" borderId="72" xfId="0" applyFont="1" applyBorder="1" applyAlignment="1">
      <alignment vertical="center" wrapText="1"/>
    </xf>
    <xf numFmtId="1" fontId="11" fillId="0" borderId="2" xfId="0" applyNumberFormat="1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right" vertical="center"/>
    </xf>
    <xf numFmtId="0" fontId="11" fillId="0" borderId="72" xfId="0" applyFont="1" applyFill="1" applyBorder="1" applyAlignment="1">
      <alignment vertical="center" wrapText="1"/>
    </xf>
    <xf numFmtId="1" fontId="5" fillId="0" borderId="19" xfId="0" applyNumberFormat="1" applyFont="1" applyFill="1" applyBorder="1" applyAlignment="1">
      <alignment horizontal="right" vertical="center"/>
    </xf>
    <xf numFmtId="0" fontId="5" fillId="0" borderId="72" xfId="0" applyFont="1" applyFill="1" applyBorder="1" applyAlignment="1">
      <alignment/>
    </xf>
    <xf numFmtId="49" fontId="5" fillId="0" borderId="73" xfId="0" applyNumberFormat="1" applyFont="1" applyFill="1" applyBorder="1" applyAlignment="1">
      <alignment horizontal="center" vertical="top"/>
    </xf>
    <xf numFmtId="1" fontId="22" fillId="0" borderId="19" xfId="0" applyNumberFormat="1" applyFont="1" applyBorder="1" applyAlignment="1">
      <alignment horizontal="right"/>
    </xf>
    <xf numFmtId="49" fontId="5" fillId="0" borderId="74" xfId="0" applyNumberFormat="1" applyFont="1" applyFill="1" applyBorder="1" applyAlignment="1">
      <alignment horizontal="center" vertical="top"/>
    </xf>
    <xf numFmtId="0" fontId="5" fillId="0" borderId="72" xfId="0" applyFont="1" applyFill="1" applyBorder="1" applyAlignment="1">
      <alignment wrapText="1"/>
    </xf>
    <xf numFmtId="0" fontId="5" fillId="0" borderId="7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right" vertical="center"/>
    </xf>
    <xf numFmtId="3" fontId="5" fillId="0" borderId="73" xfId="0" applyNumberFormat="1" applyFont="1" applyFill="1" applyBorder="1" applyAlignment="1">
      <alignment horizontal="right" vertical="top"/>
    </xf>
    <xf numFmtId="1" fontId="11" fillId="0" borderId="19" xfId="0" applyNumberFormat="1" applyFont="1" applyFill="1" applyBorder="1" applyAlignment="1">
      <alignment horizontal="right" vertical="center"/>
    </xf>
    <xf numFmtId="0" fontId="11" fillId="0" borderId="72" xfId="0" applyFont="1" applyFill="1" applyBorder="1" applyAlignment="1">
      <alignment/>
    </xf>
    <xf numFmtId="0" fontId="5" fillId="0" borderId="72" xfId="0" applyFont="1" applyBorder="1" applyAlignment="1">
      <alignment wrapText="1"/>
    </xf>
    <xf numFmtId="1" fontId="12" fillId="0" borderId="19" xfId="0" applyNumberFormat="1" applyFont="1" applyFill="1" applyBorder="1" applyAlignment="1">
      <alignment horizontal="right" vertical="center"/>
    </xf>
    <xf numFmtId="1" fontId="12" fillId="0" borderId="73" xfId="0" applyNumberFormat="1" applyFont="1" applyFill="1" applyBorder="1" applyAlignment="1">
      <alignment horizontal="right" vertical="center"/>
    </xf>
    <xf numFmtId="0" fontId="12" fillId="0" borderId="72" xfId="0" applyFont="1" applyFill="1" applyBorder="1" applyAlignment="1">
      <alignment/>
    </xf>
    <xf numFmtId="49" fontId="12" fillId="0" borderId="73" xfId="0" applyNumberFormat="1" applyFont="1" applyFill="1" applyBorder="1" applyAlignment="1">
      <alignment horizontal="center" vertical="center"/>
    </xf>
    <xf numFmtId="49" fontId="12" fillId="0" borderId="74" xfId="0" applyNumberFormat="1" applyFont="1" applyFill="1" applyBorder="1" applyAlignment="1">
      <alignment horizontal="center" vertical="center"/>
    </xf>
    <xf numFmtId="49" fontId="12" fillId="0" borderId="74" xfId="0" applyNumberFormat="1" applyFont="1" applyFill="1" applyBorder="1" applyAlignment="1">
      <alignment horizontal="right" vertical="top"/>
    </xf>
    <xf numFmtId="1" fontId="19" fillId="0" borderId="2" xfId="0" applyNumberFormat="1" applyFont="1" applyFill="1" applyBorder="1" applyAlignment="1">
      <alignment horizontal="right" vertical="center"/>
    </xf>
    <xf numFmtId="0" fontId="19" fillId="0" borderId="72" xfId="0" applyFont="1" applyFill="1" applyBorder="1" applyAlignment="1">
      <alignment/>
    </xf>
    <xf numFmtId="49" fontId="19" fillId="0" borderId="73" xfId="0" applyNumberFormat="1" applyFont="1" applyFill="1" applyBorder="1" applyAlignment="1">
      <alignment horizontal="center" vertical="center"/>
    </xf>
    <xf numFmtId="49" fontId="19" fillId="0" borderId="74" xfId="0" applyNumberFormat="1" applyFont="1" applyFill="1" applyBorder="1" applyAlignment="1">
      <alignment horizontal="center" vertical="center"/>
    </xf>
    <xf numFmtId="49" fontId="19" fillId="0" borderId="74" xfId="0" applyNumberFormat="1" applyFont="1" applyFill="1" applyBorder="1" applyAlignment="1">
      <alignment horizontal="right" vertical="top"/>
    </xf>
    <xf numFmtId="3" fontId="19" fillId="0" borderId="73" xfId="0" applyNumberFormat="1" applyFont="1" applyFill="1" applyBorder="1" applyAlignment="1">
      <alignment horizontal="right" vertical="top"/>
    </xf>
    <xf numFmtId="1" fontId="5" fillId="0" borderId="73" xfId="0" applyNumberFormat="1" applyFont="1" applyBorder="1" applyAlignment="1">
      <alignment horizontal="right"/>
    </xf>
    <xf numFmtId="1" fontId="12" fillId="0" borderId="2" xfId="0" applyNumberFormat="1" applyFont="1" applyFill="1" applyBorder="1" applyAlignment="1">
      <alignment horizontal="right" vertical="center"/>
    </xf>
    <xf numFmtId="0" fontId="12" fillId="0" borderId="72" xfId="0" applyFont="1" applyFill="1" applyBorder="1" applyAlignment="1">
      <alignment vertical="center" wrapText="1"/>
    </xf>
    <xf numFmtId="1" fontId="12" fillId="0" borderId="73" xfId="0" applyNumberFormat="1" applyFont="1" applyFill="1" applyBorder="1" applyAlignment="1">
      <alignment horizontal="center" vertical="center"/>
    </xf>
    <xf numFmtId="0" fontId="5" fillId="0" borderId="75" xfId="0" applyFont="1" applyBorder="1" applyAlignment="1">
      <alignment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right" vertical="top"/>
    </xf>
    <xf numFmtId="3" fontId="5" fillId="0" borderId="20" xfId="0" applyNumberFormat="1" applyFont="1" applyFill="1" applyBorder="1" applyAlignment="1">
      <alignment horizontal="right" vertical="top"/>
    </xf>
    <xf numFmtId="0" fontId="23" fillId="5" borderId="8" xfId="0" applyFont="1" applyFill="1" applyBorder="1" applyAlignment="1">
      <alignment/>
    </xf>
    <xf numFmtId="0" fontId="19" fillId="5" borderId="15" xfId="0" applyFont="1" applyFill="1" applyBorder="1" applyAlignment="1">
      <alignment/>
    </xf>
    <xf numFmtId="1" fontId="19" fillId="5" borderId="8" xfId="0" applyNumberFormat="1" applyFont="1" applyFill="1" applyBorder="1" applyAlignment="1">
      <alignment/>
    </xf>
    <xf numFmtId="1" fontId="19" fillId="5" borderId="14" xfId="0" applyNumberFormat="1" applyFont="1" applyFill="1" applyBorder="1" applyAlignment="1">
      <alignment/>
    </xf>
    <xf numFmtId="3" fontId="19" fillId="5" borderId="14" xfId="0" applyNumberFormat="1" applyFont="1" applyFill="1" applyBorder="1" applyAlignment="1">
      <alignment horizontal="right" vertical="top"/>
    </xf>
    <xf numFmtId="0" fontId="23" fillId="5" borderId="76" xfId="0" applyFont="1" applyFill="1" applyBorder="1" applyAlignment="1">
      <alignment/>
    </xf>
    <xf numFmtId="0" fontId="12" fillId="5" borderId="76" xfId="0" applyFont="1" applyFill="1" applyBorder="1" applyAlignment="1">
      <alignment/>
    </xf>
    <xf numFmtId="1" fontId="12" fillId="5" borderId="76" xfId="0" applyNumberFormat="1" applyFont="1" applyFill="1" applyBorder="1" applyAlignment="1">
      <alignment/>
    </xf>
    <xf numFmtId="3" fontId="12" fillId="5" borderId="76" xfId="0" applyNumberFormat="1" applyFont="1" applyFill="1" applyBorder="1" applyAlignment="1">
      <alignment horizontal="right" vertical="top"/>
    </xf>
    <xf numFmtId="0" fontId="23" fillId="5" borderId="77" xfId="0" applyFont="1" applyFill="1" applyBorder="1" applyAlignment="1">
      <alignment/>
    </xf>
    <xf numFmtId="0" fontId="12" fillId="5" borderId="77" xfId="0" applyFont="1" applyFill="1" applyBorder="1" applyAlignment="1">
      <alignment/>
    </xf>
    <xf numFmtId="1" fontId="12" fillId="5" borderId="77" xfId="0" applyNumberFormat="1" applyFont="1" applyFill="1" applyBorder="1" applyAlignment="1">
      <alignment/>
    </xf>
    <xf numFmtId="3" fontId="12" fillId="5" borderId="77" xfId="0" applyNumberFormat="1" applyFont="1" applyFill="1" applyBorder="1" applyAlignment="1">
      <alignment horizontal="right" vertical="top"/>
    </xf>
    <xf numFmtId="0" fontId="23" fillId="5" borderId="0" xfId="0" applyFont="1" applyFill="1" applyBorder="1" applyAlignment="1">
      <alignment/>
    </xf>
    <xf numFmtId="0" fontId="19" fillId="5" borderId="0" xfId="0" applyFont="1" applyFill="1" applyBorder="1" applyAlignment="1">
      <alignment/>
    </xf>
    <xf numFmtId="1" fontId="19" fillId="5" borderId="0" xfId="0" applyNumberFormat="1" applyFont="1" applyFill="1" applyBorder="1" applyAlignment="1">
      <alignment/>
    </xf>
    <xf numFmtId="3" fontId="19" fillId="5" borderId="0" xfId="0" applyNumberFormat="1" applyFont="1" applyFill="1" applyBorder="1" applyAlignment="1">
      <alignment horizontal="right" vertical="top"/>
    </xf>
    <xf numFmtId="0" fontId="11" fillId="0" borderId="35" xfId="0" applyFont="1" applyBorder="1" applyAlignment="1">
      <alignment horizontal="left"/>
    </xf>
    <xf numFmtId="0" fontId="11" fillId="0" borderId="35" xfId="0" applyFont="1" applyBorder="1" applyAlignment="1">
      <alignment/>
    </xf>
    <xf numFmtId="3" fontId="11" fillId="0" borderId="35" xfId="0" applyNumberFormat="1" applyFont="1" applyBorder="1" applyAlignment="1">
      <alignment/>
    </xf>
    <xf numFmtId="0" fontId="5" fillId="0" borderId="39" xfId="0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 horizontal="right" vertical="top"/>
    </xf>
    <xf numFmtId="0" fontId="5" fillId="0" borderId="78" xfId="0" applyFont="1" applyBorder="1" applyAlignment="1">
      <alignment/>
    </xf>
    <xf numFmtId="0" fontId="5" fillId="0" borderId="79" xfId="0" applyFont="1" applyBorder="1" applyAlignment="1">
      <alignment/>
    </xf>
    <xf numFmtId="3" fontId="5" fillId="0" borderId="79" xfId="0" applyNumberFormat="1" applyFont="1" applyBorder="1" applyAlignment="1">
      <alignment/>
    </xf>
    <xf numFmtId="3" fontId="5" fillId="0" borderId="3" xfId="0" applyNumberFormat="1" applyFont="1" applyFill="1" applyBorder="1" applyAlignment="1">
      <alignment horizontal="right" vertical="top"/>
    </xf>
    <xf numFmtId="0" fontId="11" fillId="6" borderId="68" xfId="0" applyFont="1" applyFill="1" applyBorder="1" applyAlignment="1">
      <alignment/>
    </xf>
    <xf numFmtId="0" fontId="11" fillId="6" borderId="35" xfId="0" applyFont="1" applyFill="1" applyBorder="1" applyAlignment="1">
      <alignment/>
    </xf>
    <xf numFmtId="3" fontId="11" fillId="6" borderId="35" xfId="0" applyNumberFormat="1" applyFont="1" applyFill="1" applyBorder="1" applyAlignment="1">
      <alignment/>
    </xf>
    <xf numFmtId="3" fontId="5" fillId="0" borderId="80" xfId="0" applyNumberFormat="1" applyFont="1" applyBorder="1" applyAlignment="1">
      <alignment/>
    </xf>
    <xf numFmtId="4" fontId="5" fillId="0" borderId="16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BUD&#379;ET%20GMINY%20NA%202006R\Bud&#380;et%20gminy%20Olecko%20na%202006%20rok.uchwa&#322;a%20XLI.311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nr 1 dochody "/>
      <sheetName val="zał.nr 2 wydatki"/>
      <sheetName val="zał.nr 3-doch.i wyd.zadań zlec."/>
      <sheetName val="zał.nr 8-Prognoza długu"/>
      <sheetName val="zał.nr 8a-progn.syt. finans."/>
      <sheetName val="zał.nr11 inst.kultury"/>
      <sheetName val="zał.nr 12-dotacje pozarz."/>
      <sheetName val="zał.inw.nr 5 do projektu"/>
      <sheetName val="zał.nr6-projekty fund.str."/>
      <sheetName val="zał.nr 7-Deficyt,nadwyżka"/>
      <sheetName val="zał.nr 10-Dotacja STO"/>
      <sheetName val="zał.nr 13-Pozostałe dotacje"/>
      <sheetName val="zał.nr 9-doch.własne"/>
      <sheetName val="zał.nr 14 GFOŚiGW"/>
      <sheetName val="zał.nr 4-zadania wspól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workbookViewId="0" topLeftCell="A1">
      <selection activeCell="B2" sqref="B2"/>
    </sheetView>
  </sheetViews>
  <sheetFormatPr defaultColWidth="9.00390625" defaultRowHeight="12.75"/>
  <cols>
    <col min="1" max="1" width="4.00390625" style="0" customWidth="1"/>
    <col min="2" max="2" width="43.875" style="0" customWidth="1"/>
    <col min="3" max="3" width="5.25390625" style="0" customWidth="1"/>
    <col min="4" max="4" width="6.875" style="0" customWidth="1"/>
    <col min="5" max="5" width="5.25390625" style="0" customWidth="1"/>
    <col min="6" max="6" width="11.25390625" style="0" customWidth="1"/>
    <col min="7" max="7" width="9.25390625" style="0" customWidth="1"/>
    <col min="8" max="8" width="8.875" style="0" customWidth="1"/>
    <col min="9" max="9" width="11.375" style="0" customWidth="1"/>
  </cols>
  <sheetData>
    <row r="1" spans="1:9" ht="12.75">
      <c r="A1" s="41"/>
      <c r="B1" s="131" t="s">
        <v>734</v>
      </c>
      <c r="C1" s="41"/>
      <c r="D1" s="41"/>
      <c r="E1" s="41"/>
      <c r="F1" s="41"/>
      <c r="G1" s="41"/>
      <c r="H1" s="41"/>
      <c r="I1" s="41"/>
    </row>
    <row r="2" spans="1:9" ht="12.75">
      <c r="A2" s="41"/>
      <c r="B2" s="131" t="s">
        <v>563</v>
      </c>
      <c r="C2" s="41"/>
      <c r="D2" s="41"/>
      <c r="E2" s="41"/>
      <c r="F2" s="41"/>
      <c r="G2" s="41"/>
      <c r="H2" s="41"/>
      <c r="I2" s="41"/>
    </row>
    <row r="3" spans="1:9" ht="12.75">
      <c r="A3" s="41"/>
      <c r="B3" s="131" t="s">
        <v>564</v>
      </c>
      <c r="C3" s="41"/>
      <c r="D3" s="41"/>
      <c r="E3" s="41"/>
      <c r="F3" s="41"/>
      <c r="G3" s="41"/>
      <c r="H3" s="41"/>
      <c r="I3" s="41"/>
    </row>
    <row r="4" spans="1:9" ht="12.75">
      <c r="A4" s="277"/>
      <c r="B4" s="278"/>
      <c r="C4" s="279" t="s">
        <v>328</v>
      </c>
      <c r="D4" s="279"/>
      <c r="E4" s="280"/>
      <c r="F4" s="280"/>
      <c r="G4" s="280"/>
      <c r="H4" s="280"/>
      <c r="I4" s="280"/>
    </row>
    <row r="5" spans="1:9" ht="13.5" thickBot="1">
      <c r="A5" s="277"/>
      <c r="B5" s="277"/>
      <c r="C5" s="277"/>
      <c r="D5" s="277"/>
      <c r="E5" s="280"/>
      <c r="F5" s="280" t="s">
        <v>365</v>
      </c>
      <c r="G5" s="280" t="s">
        <v>7</v>
      </c>
      <c r="H5" s="280" t="s">
        <v>7</v>
      </c>
      <c r="I5" s="280" t="s">
        <v>7</v>
      </c>
    </row>
    <row r="6" spans="1:9" ht="14.25" thickBot="1" thickTop="1">
      <c r="A6" s="132"/>
      <c r="B6" s="281" t="s">
        <v>181</v>
      </c>
      <c r="C6" s="282"/>
      <c r="D6" s="283"/>
      <c r="E6" s="284"/>
      <c r="F6" s="285" t="s">
        <v>272</v>
      </c>
      <c r="G6" s="403" t="s">
        <v>565</v>
      </c>
      <c r="H6" s="404"/>
      <c r="I6" s="285" t="s">
        <v>272</v>
      </c>
    </row>
    <row r="7" spans="1:9" ht="13.5" thickTop="1">
      <c r="A7" s="133"/>
      <c r="B7" s="286"/>
      <c r="C7" s="287" t="s">
        <v>182</v>
      </c>
      <c r="D7" s="288" t="s">
        <v>5</v>
      </c>
      <c r="E7" s="194" t="s">
        <v>446</v>
      </c>
      <c r="F7" s="194" t="s">
        <v>2</v>
      </c>
      <c r="G7" s="194" t="s">
        <v>566</v>
      </c>
      <c r="H7" s="194" t="s">
        <v>733</v>
      </c>
      <c r="I7" s="194" t="s">
        <v>570</v>
      </c>
    </row>
    <row r="8" spans="1:9" ht="13.5" thickBot="1">
      <c r="A8" s="289"/>
      <c r="B8" s="290" t="s">
        <v>6</v>
      </c>
      <c r="C8" s="291" t="s">
        <v>7</v>
      </c>
      <c r="D8" s="292"/>
      <c r="E8" s="293"/>
      <c r="F8" s="293" t="s">
        <v>324</v>
      </c>
      <c r="G8" s="293" t="s">
        <v>567</v>
      </c>
      <c r="H8" s="293" t="s">
        <v>568</v>
      </c>
      <c r="I8" s="293" t="s">
        <v>571</v>
      </c>
    </row>
    <row r="9" spans="1:9" ht="13.5" thickTop="1">
      <c r="A9" s="294">
        <v>1</v>
      </c>
      <c r="B9" s="295" t="s">
        <v>217</v>
      </c>
      <c r="C9" s="296" t="s">
        <v>42</v>
      </c>
      <c r="D9" s="297"/>
      <c r="E9" s="298"/>
      <c r="F9" s="299">
        <f>SUM(F10:F10)</f>
        <v>16175</v>
      </c>
      <c r="G9" s="299">
        <f>SUM(G10:G10)</f>
        <v>0</v>
      </c>
      <c r="H9" s="299">
        <f>SUM(H10:H10)</f>
        <v>0</v>
      </c>
      <c r="I9" s="299">
        <f>SUM(I10:I10)</f>
        <v>16175</v>
      </c>
    </row>
    <row r="10" spans="1:9" ht="12.75">
      <c r="A10" s="300"/>
      <c r="B10" s="301" t="s">
        <v>194</v>
      </c>
      <c r="C10" s="302"/>
      <c r="D10" s="303" t="s">
        <v>55</v>
      </c>
      <c r="E10" s="304" t="s">
        <v>243</v>
      </c>
      <c r="F10" s="305">
        <v>16175</v>
      </c>
      <c r="G10" s="305"/>
      <c r="H10" s="305"/>
      <c r="I10" s="305">
        <f>F10+G10-H10</f>
        <v>16175</v>
      </c>
    </row>
    <row r="11" spans="1:9" ht="12.75">
      <c r="A11" s="306">
        <v>2</v>
      </c>
      <c r="B11" s="307" t="s">
        <v>245</v>
      </c>
      <c r="C11" s="308" t="s">
        <v>247</v>
      </c>
      <c r="D11" s="309"/>
      <c r="E11" s="310"/>
      <c r="F11" s="311">
        <f>F12</f>
        <v>3400</v>
      </c>
      <c r="G11" s="311">
        <f>G12</f>
        <v>0</v>
      </c>
      <c r="H11" s="311">
        <f>H12</f>
        <v>0</v>
      </c>
      <c r="I11" s="311">
        <f>I12</f>
        <v>3400</v>
      </c>
    </row>
    <row r="12" spans="1:9" ht="12.75">
      <c r="A12" s="300"/>
      <c r="B12" s="301" t="s">
        <v>248</v>
      </c>
      <c r="C12" s="302"/>
      <c r="D12" s="302" t="s">
        <v>246</v>
      </c>
      <c r="E12" s="304" t="s">
        <v>467</v>
      </c>
      <c r="F12" s="305">
        <v>3400</v>
      </c>
      <c r="G12" s="305"/>
      <c r="H12" s="305"/>
      <c r="I12" s="305">
        <f>F12+G12-H12</f>
        <v>3400</v>
      </c>
    </row>
    <row r="13" spans="1:9" ht="12.75">
      <c r="A13" s="312">
        <v>3</v>
      </c>
      <c r="B13" s="313" t="s">
        <v>526</v>
      </c>
      <c r="C13" s="308" t="s">
        <v>58</v>
      </c>
      <c r="D13" s="308" t="s">
        <v>7</v>
      </c>
      <c r="E13" s="314" t="s">
        <v>7</v>
      </c>
      <c r="F13" s="311">
        <f>F14</f>
        <v>844594</v>
      </c>
      <c r="G13" s="311">
        <f>G14</f>
        <v>0</v>
      </c>
      <c r="H13" s="311">
        <f>H14</f>
        <v>844594</v>
      </c>
      <c r="I13" s="311">
        <f>I14</f>
        <v>0</v>
      </c>
    </row>
    <row r="14" spans="1:9" ht="12.75">
      <c r="A14" s="315"/>
      <c r="B14" s="301" t="s">
        <v>127</v>
      </c>
      <c r="C14" s="302"/>
      <c r="D14" s="302" t="s">
        <v>61</v>
      </c>
      <c r="E14" s="316" t="s">
        <v>363</v>
      </c>
      <c r="F14" s="305">
        <v>844594</v>
      </c>
      <c r="G14" s="305"/>
      <c r="H14" s="305">
        <v>844594</v>
      </c>
      <c r="I14" s="305">
        <f>F14+G14-H14</f>
        <v>0</v>
      </c>
    </row>
    <row r="15" spans="1:9" ht="15.75" customHeight="1">
      <c r="A15" s="317">
        <v>4</v>
      </c>
      <c r="B15" s="318" t="s">
        <v>201</v>
      </c>
      <c r="C15" s="319" t="s">
        <v>63</v>
      </c>
      <c r="D15" s="320"/>
      <c r="E15" s="310"/>
      <c r="F15" s="311">
        <f>SUM(F16)</f>
        <v>1476011</v>
      </c>
      <c r="G15" s="311">
        <f>SUM(G16)</f>
        <v>0</v>
      </c>
      <c r="H15" s="311">
        <f>SUM(H16)</f>
        <v>0</v>
      </c>
      <c r="I15" s="311">
        <f>SUM(I16)</f>
        <v>1476011</v>
      </c>
    </row>
    <row r="16" spans="1:9" ht="15.75" customHeight="1">
      <c r="A16" s="317"/>
      <c r="B16" s="321" t="s">
        <v>18</v>
      </c>
      <c r="C16" s="322"/>
      <c r="D16" s="323" t="s">
        <v>64</v>
      </c>
      <c r="E16" s="304"/>
      <c r="F16" s="305">
        <f>SUM(F17:F25)</f>
        <v>1476011</v>
      </c>
      <c r="G16" s="305">
        <f>SUM(G17:G25)</f>
        <v>0</v>
      </c>
      <c r="H16" s="305">
        <f>SUM(H17:H25)</f>
        <v>0</v>
      </c>
      <c r="I16" s="305">
        <f>SUM(I17:I25)</f>
        <v>1476011</v>
      </c>
    </row>
    <row r="17" spans="1:9" ht="12.75">
      <c r="A17" s="324"/>
      <c r="B17" s="301" t="s">
        <v>509</v>
      </c>
      <c r="C17" s="302"/>
      <c r="D17" s="303" t="s">
        <v>7</v>
      </c>
      <c r="E17" s="304" t="s">
        <v>468</v>
      </c>
      <c r="F17" s="305">
        <f>105614+93420-35500</f>
        <v>163534</v>
      </c>
      <c r="G17" s="305"/>
      <c r="H17" s="305"/>
      <c r="I17" s="305">
        <f aca="true" t="shared" si="0" ref="I17:I25">F17+G17-H17</f>
        <v>163534</v>
      </c>
    </row>
    <row r="18" spans="1:9" ht="12.75">
      <c r="A18" s="325"/>
      <c r="B18" s="326" t="s">
        <v>450</v>
      </c>
      <c r="C18" s="302"/>
      <c r="D18" s="303" t="s">
        <v>7</v>
      </c>
      <c r="E18" s="304" t="s">
        <v>465</v>
      </c>
      <c r="F18" s="305">
        <v>7156</v>
      </c>
      <c r="G18" s="305"/>
      <c r="H18" s="305"/>
      <c r="I18" s="305">
        <f t="shared" si="0"/>
        <v>7156</v>
      </c>
    </row>
    <row r="19" spans="1:9" ht="12.75">
      <c r="A19" s="325"/>
      <c r="B19" s="326" t="s">
        <v>510</v>
      </c>
      <c r="C19" s="302"/>
      <c r="D19" s="303" t="s">
        <v>7</v>
      </c>
      <c r="E19" s="304" t="s">
        <v>467</v>
      </c>
      <c r="F19" s="305">
        <v>68000</v>
      </c>
      <c r="G19" s="305"/>
      <c r="H19" s="305"/>
      <c r="I19" s="305">
        <f t="shared" si="0"/>
        <v>68000</v>
      </c>
    </row>
    <row r="20" spans="1:9" ht="12.75">
      <c r="A20" s="325"/>
      <c r="B20" s="326" t="s">
        <v>507</v>
      </c>
      <c r="C20" s="302"/>
      <c r="D20" s="303" t="s">
        <v>7</v>
      </c>
      <c r="E20" s="304" t="s">
        <v>470</v>
      </c>
      <c r="F20" s="305">
        <f>59532+274000</f>
        <v>333532</v>
      </c>
      <c r="G20" s="305"/>
      <c r="H20" s="305"/>
      <c r="I20" s="305">
        <f t="shared" si="0"/>
        <v>333532</v>
      </c>
    </row>
    <row r="21" spans="1:9" ht="12.75">
      <c r="A21" s="325"/>
      <c r="B21" s="326" t="s">
        <v>508</v>
      </c>
      <c r="C21" s="302"/>
      <c r="D21" s="303" t="s">
        <v>7</v>
      </c>
      <c r="E21" s="304" t="s">
        <v>469</v>
      </c>
      <c r="F21" s="305">
        <f>685919+84406+28964</f>
        <v>799289</v>
      </c>
      <c r="G21" s="305"/>
      <c r="H21" s="305"/>
      <c r="I21" s="305">
        <f t="shared" si="0"/>
        <v>799289</v>
      </c>
    </row>
    <row r="22" spans="1:9" ht="12.75">
      <c r="A22" s="324"/>
      <c r="B22" s="301" t="s">
        <v>183</v>
      </c>
      <c r="C22" s="302"/>
      <c r="D22" s="303" t="s">
        <v>7</v>
      </c>
      <c r="E22" s="304" t="s">
        <v>466</v>
      </c>
      <c r="F22" s="305">
        <v>15000</v>
      </c>
      <c r="G22" s="305"/>
      <c r="H22" s="305"/>
      <c r="I22" s="305">
        <f t="shared" si="0"/>
        <v>15000</v>
      </c>
    </row>
    <row r="23" spans="1:9" ht="12.75">
      <c r="A23" s="324"/>
      <c r="B23" s="301" t="s">
        <v>255</v>
      </c>
      <c r="C23" s="302"/>
      <c r="D23" s="303" t="s">
        <v>7</v>
      </c>
      <c r="E23" s="304" t="s">
        <v>471</v>
      </c>
      <c r="F23" s="305">
        <v>4000</v>
      </c>
      <c r="G23" s="305"/>
      <c r="H23" s="305"/>
      <c r="I23" s="305">
        <f t="shared" si="0"/>
        <v>4000</v>
      </c>
    </row>
    <row r="24" spans="1:9" ht="12.75">
      <c r="A24" s="324"/>
      <c r="B24" s="301" t="s">
        <v>250</v>
      </c>
      <c r="C24" s="302"/>
      <c r="D24" s="303" t="s">
        <v>7</v>
      </c>
      <c r="E24" s="304" t="s">
        <v>471</v>
      </c>
      <c r="F24" s="305">
        <v>50000</v>
      </c>
      <c r="G24" s="305"/>
      <c r="H24" s="305"/>
      <c r="I24" s="305">
        <f t="shared" si="0"/>
        <v>50000</v>
      </c>
    </row>
    <row r="25" spans="1:9" ht="24">
      <c r="A25" s="327"/>
      <c r="B25" s="328" t="s">
        <v>123</v>
      </c>
      <c r="C25" s="302"/>
      <c r="D25" s="303"/>
      <c r="E25" s="304" t="s">
        <v>331</v>
      </c>
      <c r="F25" s="305">
        <v>35500</v>
      </c>
      <c r="G25" s="305"/>
      <c r="H25" s="305"/>
      <c r="I25" s="305">
        <f t="shared" si="0"/>
        <v>35500</v>
      </c>
    </row>
    <row r="26" spans="1:9" ht="12.75">
      <c r="A26" s="306">
        <v>5</v>
      </c>
      <c r="B26" s="313" t="s">
        <v>93</v>
      </c>
      <c r="C26" s="308" t="s">
        <v>67</v>
      </c>
      <c r="D26" s="308"/>
      <c r="E26" s="310"/>
      <c r="F26" s="311">
        <f>SUM(F27:F29)</f>
        <v>90159</v>
      </c>
      <c r="G26" s="311">
        <f>SUM(G27:G29)</f>
        <v>0</v>
      </c>
      <c r="H26" s="311">
        <f>SUM(H27:H29)</f>
        <v>0</v>
      </c>
      <c r="I26" s="311">
        <f>SUM(I27:I29)</f>
        <v>90159</v>
      </c>
    </row>
    <row r="27" spans="1:9" ht="24">
      <c r="A27" s="329" t="s">
        <v>36</v>
      </c>
      <c r="B27" s="330" t="s">
        <v>521</v>
      </c>
      <c r="C27" s="331"/>
      <c r="D27" s="332" t="s">
        <v>69</v>
      </c>
      <c r="E27" s="304" t="s">
        <v>414</v>
      </c>
      <c r="F27" s="305">
        <v>2400</v>
      </c>
      <c r="G27" s="305"/>
      <c r="H27" s="305"/>
      <c r="I27" s="305">
        <f aca="true" t="shared" si="1" ref="I27:I38">F27+G27-H27</f>
        <v>2400</v>
      </c>
    </row>
    <row r="28" spans="1:9" ht="12.75">
      <c r="A28" s="324" t="s">
        <v>38</v>
      </c>
      <c r="B28" s="301" t="s">
        <v>489</v>
      </c>
      <c r="C28" s="302"/>
      <c r="D28" s="303" t="s">
        <v>488</v>
      </c>
      <c r="E28" s="304" t="s">
        <v>466</v>
      </c>
      <c r="F28" s="305">
        <v>43000</v>
      </c>
      <c r="G28" s="305"/>
      <c r="H28" s="305"/>
      <c r="I28" s="305">
        <f t="shared" si="1"/>
        <v>43000</v>
      </c>
    </row>
    <row r="29" spans="1:9" ht="24">
      <c r="A29" s="333" t="s">
        <v>401</v>
      </c>
      <c r="B29" s="328" t="s">
        <v>522</v>
      </c>
      <c r="C29" s="302" t="s">
        <v>7</v>
      </c>
      <c r="D29" s="302" t="s">
        <v>523</v>
      </c>
      <c r="E29" s="316" t="s">
        <v>363</v>
      </c>
      <c r="F29" s="305">
        <v>44759</v>
      </c>
      <c r="G29" s="305"/>
      <c r="H29" s="305"/>
      <c r="I29" s="305">
        <f t="shared" si="1"/>
        <v>44759</v>
      </c>
    </row>
    <row r="30" spans="1:9" ht="12.75">
      <c r="A30" s="306">
        <v>6</v>
      </c>
      <c r="B30" s="313" t="s">
        <v>218</v>
      </c>
      <c r="C30" s="308" t="s">
        <v>72</v>
      </c>
      <c r="D30" s="308"/>
      <c r="E30" s="310"/>
      <c r="F30" s="311">
        <f>SUM(F31:F32)</f>
        <v>165305</v>
      </c>
      <c r="G30" s="311">
        <f>SUM(G31:G32)</f>
        <v>0</v>
      </c>
      <c r="H30" s="311">
        <f>SUM(H31:H32)</f>
        <v>0</v>
      </c>
      <c r="I30" s="311">
        <f>SUM(I31:I32)</f>
        <v>165305</v>
      </c>
    </row>
    <row r="31" spans="1:9" ht="12.75">
      <c r="A31" s="324" t="s">
        <v>36</v>
      </c>
      <c r="B31" s="301" t="s">
        <v>530</v>
      </c>
      <c r="C31" s="302"/>
      <c r="D31" s="303" t="s">
        <v>74</v>
      </c>
      <c r="E31" s="304">
        <v>2010</v>
      </c>
      <c r="F31" s="305">
        <v>146400</v>
      </c>
      <c r="G31" s="305"/>
      <c r="H31" s="305"/>
      <c r="I31" s="305">
        <f t="shared" si="1"/>
        <v>146400</v>
      </c>
    </row>
    <row r="32" spans="1:9" ht="12.75">
      <c r="A32" s="324" t="s">
        <v>38</v>
      </c>
      <c r="B32" s="301" t="s">
        <v>477</v>
      </c>
      <c r="C32" s="308"/>
      <c r="D32" s="303" t="s">
        <v>92</v>
      </c>
      <c r="E32" s="304"/>
      <c r="F32" s="305">
        <f>SUM(F33:F36)</f>
        <v>18905</v>
      </c>
      <c r="G32" s="305">
        <f>SUM(G33:G36)</f>
        <v>0</v>
      </c>
      <c r="H32" s="305">
        <f>SUM(H33:H36)</f>
        <v>0</v>
      </c>
      <c r="I32" s="305">
        <f>SUM(I33:I36)</f>
        <v>18905</v>
      </c>
    </row>
    <row r="33" spans="1:9" ht="12.75">
      <c r="A33" s="334"/>
      <c r="B33" s="301" t="s">
        <v>472</v>
      </c>
      <c r="C33" s="302"/>
      <c r="D33" s="303" t="s">
        <v>7</v>
      </c>
      <c r="E33" s="304" t="s">
        <v>243</v>
      </c>
      <c r="F33" s="305">
        <v>3000</v>
      </c>
      <c r="G33" s="305"/>
      <c r="H33" s="305"/>
      <c r="I33" s="305">
        <f t="shared" si="1"/>
        <v>3000</v>
      </c>
    </row>
    <row r="34" spans="1:9" ht="12.75">
      <c r="A34" s="334"/>
      <c r="B34" s="301" t="s">
        <v>517</v>
      </c>
      <c r="C34" s="302"/>
      <c r="D34" s="303"/>
      <c r="E34" s="304" t="s">
        <v>467</v>
      </c>
      <c r="F34" s="305">
        <v>3000</v>
      </c>
      <c r="G34" s="305"/>
      <c r="H34" s="305"/>
      <c r="I34" s="305">
        <f t="shared" si="1"/>
        <v>3000</v>
      </c>
    </row>
    <row r="35" spans="1:9" ht="12.75">
      <c r="A35" s="334"/>
      <c r="B35" s="301" t="s">
        <v>474</v>
      </c>
      <c r="C35" s="302"/>
      <c r="D35" s="303" t="s">
        <v>7</v>
      </c>
      <c r="E35" s="304" t="s">
        <v>466</v>
      </c>
      <c r="F35" s="305">
        <v>9465</v>
      </c>
      <c r="G35" s="305"/>
      <c r="H35" s="305"/>
      <c r="I35" s="305">
        <f t="shared" si="1"/>
        <v>9465</v>
      </c>
    </row>
    <row r="36" spans="1:9" ht="12.75">
      <c r="A36" s="334"/>
      <c r="B36" s="301" t="s">
        <v>473</v>
      </c>
      <c r="C36" s="302"/>
      <c r="D36" s="302" t="s">
        <v>7</v>
      </c>
      <c r="E36" s="304" t="s">
        <v>315</v>
      </c>
      <c r="F36" s="305">
        <v>3440</v>
      </c>
      <c r="G36" s="305"/>
      <c r="H36" s="305"/>
      <c r="I36" s="305">
        <f t="shared" si="1"/>
        <v>3440</v>
      </c>
    </row>
    <row r="37" spans="1:9" ht="12.75">
      <c r="A37" s="306">
        <v>7</v>
      </c>
      <c r="B37" s="313" t="s">
        <v>215</v>
      </c>
      <c r="C37" s="308" t="s">
        <v>232</v>
      </c>
      <c r="D37" s="308"/>
      <c r="E37" s="310"/>
      <c r="F37" s="311">
        <f>SUM(F38:F38)</f>
        <v>3495</v>
      </c>
      <c r="G37" s="311">
        <f>SUM(G38:G38)</f>
        <v>0</v>
      </c>
      <c r="H37" s="311">
        <f>SUM(H38:H38)</f>
        <v>0</v>
      </c>
      <c r="I37" s="311">
        <f>SUM(I38:I38)</f>
        <v>3495</v>
      </c>
    </row>
    <row r="38" spans="1:9" ht="12.75">
      <c r="A38" s="300"/>
      <c r="B38" s="301" t="s">
        <v>529</v>
      </c>
      <c r="C38" s="302"/>
      <c r="D38" s="302" t="s">
        <v>233</v>
      </c>
      <c r="E38" s="304">
        <v>2010</v>
      </c>
      <c r="F38" s="305">
        <v>3495</v>
      </c>
      <c r="G38" s="305"/>
      <c r="H38" s="305"/>
      <c r="I38" s="305">
        <f t="shared" si="1"/>
        <v>3495</v>
      </c>
    </row>
    <row r="39" spans="1:9" ht="24">
      <c r="A39" s="335">
        <v>8</v>
      </c>
      <c r="B39" s="336" t="s">
        <v>205</v>
      </c>
      <c r="C39" s="308" t="s">
        <v>96</v>
      </c>
      <c r="D39" s="308"/>
      <c r="E39" s="310"/>
      <c r="F39" s="311">
        <f>F40</f>
        <v>7300</v>
      </c>
      <c r="G39" s="311">
        <f>G40</f>
        <v>0</v>
      </c>
      <c r="H39" s="311">
        <f>H40</f>
        <v>0</v>
      </c>
      <c r="I39" s="311">
        <f>I40</f>
        <v>7300</v>
      </c>
    </row>
    <row r="40" spans="1:9" ht="12.75">
      <c r="A40" s="337"/>
      <c r="B40" s="328" t="s">
        <v>33</v>
      </c>
      <c r="C40" s="302"/>
      <c r="D40" s="302" t="s">
        <v>101</v>
      </c>
      <c r="E40" s="310"/>
      <c r="F40" s="311">
        <f>SUM(F41:F42)</f>
        <v>7300</v>
      </c>
      <c r="G40" s="311">
        <f>SUM(G41:G42)</f>
        <v>0</v>
      </c>
      <c r="H40" s="311">
        <f>SUM(H41:H42)</f>
        <v>0</v>
      </c>
      <c r="I40" s="311">
        <f>SUM(I41:I42)</f>
        <v>7300</v>
      </c>
    </row>
    <row r="41" spans="1:9" ht="12.75">
      <c r="A41" s="338"/>
      <c r="B41" s="301" t="s">
        <v>527</v>
      </c>
      <c r="C41" s="302"/>
      <c r="D41" s="302" t="s">
        <v>7</v>
      </c>
      <c r="E41" s="304" t="s">
        <v>302</v>
      </c>
      <c r="F41" s="305">
        <v>300</v>
      </c>
      <c r="G41" s="305"/>
      <c r="H41" s="305"/>
      <c r="I41" s="305">
        <f>F41+G41-H41</f>
        <v>300</v>
      </c>
    </row>
    <row r="42" spans="1:9" ht="12.75">
      <c r="A42" s="327"/>
      <c r="B42" s="301" t="s">
        <v>528</v>
      </c>
      <c r="C42" s="302"/>
      <c r="D42" s="302" t="s">
        <v>7</v>
      </c>
      <c r="E42" s="304" t="s">
        <v>120</v>
      </c>
      <c r="F42" s="305">
        <v>7000</v>
      </c>
      <c r="G42" s="305"/>
      <c r="H42" s="305"/>
      <c r="I42" s="305">
        <f>F42+G42-H42</f>
        <v>7000</v>
      </c>
    </row>
    <row r="43" spans="1:9" ht="36">
      <c r="A43" s="317">
        <v>9</v>
      </c>
      <c r="B43" s="339" t="s">
        <v>317</v>
      </c>
      <c r="C43" s="319" t="s">
        <v>229</v>
      </c>
      <c r="D43" s="320"/>
      <c r="E43" s="310"/>
      <c r="F43" s="311">
        <f>SUM(F44+F45+F52+F65+F66+F67+F70)</f>
        <v>14044775</v>
      </c>
      <c r="G43" s="311">
        <f>SUM(G44+G45+G52+G65+G66+G67+G70)</f>
        <v>10366</v>
      </c>
      <c r="H43" s="311">
        <f>SUM(H44+H45+H52+H65+H66+H67+H70)</f>
        <v>0</v>
      </c>
      <c r="I43" s="311">
        <f>SUM(I44+I45+I52+I65+I66+I67+I70)</f>
        <v>14055141</v>
      </c>
    </row>
    <row r="44" spans="1:9" ht="12.75">
      <c r="A44" s="340" t="s">
        <v>36</v>
      </c>
      <c r="B44" s="341" t="s">
        <v>480</v>
      </c>
      <c r="C44" s="322"/>
      <c r="D44" s="322" t="s">
        <v>504</v>
      </c>
      <c r="E44" s="304" t="s">
        <v>451</v>
      </c>
      <c r="F44" s="305">
        <v>21700</v>
      </c>
      <c r="G44" s="305"/>
      <c r="H44" s="305"/>
      <c r="I44" s="305">
        <f>F44+G44-H44</f>
        <v>21700</v>
      </c>
    </row>
    <row r="45" spans="1:9" ht="48">
      <c r="A45" s="340" t="s">
        <v>38</v>
      </c>
      <c r="B45" s="321" t="s">
        <v>518</v>
      </c>
      <c r="C45" s="322"/>
      <c r="D45" s="342" t="s">
        <v>449</v>
      </c>
      <c r="E45" s="304"/>
      <c r="F45" s="305">
        <f>SUM(F46:F51)</f>
        <v>4932387</v>
      </c>
      <c r="G45" s="305">
        <f>SUM(G46:G51)</f>
        <v>10366</v>
      </c>
      <c r="H45" s="305">
        <f>SUM(H46:H51)</f>
        <v>0</v>
      </c>
      <c r="I45" s="305">
        <f>SUM(I46:I51)</f>
        <v>4942753</v>
      </c>
    </row>
    <row r="46" spans="1:9" ht="12.75">
      <c r="A46" s="324"/>
      <c r="B46" s="301" t="s">
        <v>191</v>
      </c>
      <c r="C46" s="302"/>
      <c r="D46" s="302" t="s">
        <v>7</v>
      </c>
      <c r="E46" s="304" t="s">
        <v>452</v>
      </c>
      <c r="F46" s="305">
        <f>4551961+4735</f>
        <v>4556696</v>
      </c>
      <c r="G46" s="305">
        <v>10366</v>
      </c>
      <c r="H46" s="305"/>
      <c r="I46" s="305">
        <f aca="true" t="shared" si="2" ref="I46:I51">F46+G46-H46</f>
        <v>4567062</v>
      </c>
    </row>
    <row r="47" spans="1:9" ht="12.75">
      <c r="A47" s="324"/>
      <c r="B47" s="301" t="s">
        <v>189</v>
      </c>
      <c r="C47" s="302"/>
      <c r="D47" s="302" t="s">
        <v>7</v>
      </c>
      <c r="E47" s="304" t="s">
        <v>453</v>
      </c>
      <c r="F47" s="305">
        <v>53511</v>
      </c>
      <c r="G47" s="305"/>
      <c r="H47" s="305"/>
      <c r="I47" s="305">
        <f t="shared" si="2"/>
        <v>53511</v>
      </c>
    </row>
    <row r="48" spans="1:9" ht="12.75">
      <c r="A48" s="324"/>
      <c r="B48" s="301" t="s">
        <v>190</v>
      </c>
      <c r="C48" s="302"/>
      <c r="D48" s="302" t="s">
        <v>7</v>
      </c>
      <c r="E48" s="304" t="s">
        <v>454</v>
      </c>
      <c r="F48" s="305">
        <v>55688</v>
      </c>
      <c r="G48" s="305"/>
      <c r="H48" s="305"/>
      <c r="I48" s="305">
        <f t="shared" si="2"/>
        <v>55688</v>
      </c>
    </row>
    <row r="49" spans="1:9" ht="12.75">
      <c r="A49" s="324"/>
      <c r="B49" s="301" t="s">
        <v>192</v>
      </c>
      <c r="C49" s="302"/>
      <c r="D49" s="302" t="s">
        <v>7</v>
      </c>
      <c r="E49" s="304" t="s">
        <v>455</v>
      </c>
      <c r="F49" s="305">
        <v>196430</v>
      </c>
      <c r="G49" s="305"/>
      <c r="H49" s="305"/>
      <c r="I49" s="305">
        <f t="shared" si="2"/>
        <v>196430</v>
      </c>
    </row>
    <row r="50" spans="1:9" ht="12.75">
      <c r="A50" s="324"/>
      <c r="B50" s="301" t="s">
        <v>223</v>
      </c>
      <c r="C50" s="302"/>
      <c r="D50" s="302" t="s">
        <v>7</v>
      </c>
      <c r="E50" s="304" t="s">
        <v>457</v>
      </c>
      <c r="F50" s="305">
        <v>32000</v>
      </c>
      <c r="G50" s="305"/>
      <c r="H50" s="305"/>
      <c r="I50" s="305">
        <f t="shared" si="2"/>
        <v>32000</v>
      </c>
    </row>
    <row r="51" spans="1:9" ht="24">
      <c r="A51" s="343"/>
      <c r="B51" s="321" t="s">
        <v>124</v>
      </c>
      <c r="C51" s="322"/>
      <c r="D51" s="323"/>
      <c r="E51" s="344" t="s">
        <v>125</v>
      </c>
      <c r="F51" s="305">
        <v>38062</v>
      </c>
      <c r="G51" s="305"/>
      <c r="H51" s="305"/>
      <c r="I51" s="305">
        <f t="shared" si="2"/>
        <v>38062</v>
      </c>
    </row>
    <row r="52" spans="1:9" ht="39" customHeight="1">
      <c r="A52" s="340" t="s">
        <v>401</v>
      </c>
      <c r="B52" s="345" t="s">
        <v>198</v>
      </c>
      <c r="C52" s="322"/>
      <c r="D52" s="342" t="s">
        <v>281</v>
      </c>
      <c r="E52" s="304"/>
      <c r="F52" s="305">
        <f>SUM(F53:F64)</f>
        <v>2737725</v>
      </c>
      <c r="G52" s="305">
        <f>SUM(G53:G64)</f>
        <v>0</v>
      </c>
      <c r="H52" s="305">
        <f>SUM(H53:H64)</f>
        <v>0</v>
      </c>
      <c r="I52" s="305">
        <f>SUM(I53:I64)</f>
        <v>2737725</v>
      </c>
    </row>
    <row r="53" spans="1:9" ht="12.75">
      <c r="A53" s="324"/>
      <c r="B53" s="301" t="s">
        <v>191</v>
      </c>
      <c r="C53" s="302"/>
      <c r="D53" s="302" t="s">
        <v>7</v>
      </c>
      <c r="E53" s="304" t="s">
        <v>452</v>
      </c>
      <c r="F53" s="305">
        <f>238730+1476065+10105</f>
        <v>1724900</v>
      </c>
      <c r="G53" s="305"/>
      <c r="H53" s="305"/>
      <c r="I53" s="305">
        <f aca="true" t="shared" si="3" ref="I53:I66">F53+G53-H53</f>
        <v>1724900</v>
      </c>
    </row>
    <row r="54" spans="1:9" ht="12.75">
      <c r="A54" s="324"/>
      <c r="B54" s="301" t="s">
        <v>189</v>
      </c>
      <c r="C54" s="302"/>
      <c r="D54" s="302" t="s">
        <v>7</v>
      </c>
      <c r="E54" s="304" t="s">
        <v>453</v>
      </c>
      <c r="F54" s="305">
        <v>336991</v>
      </c>
      <c r="G54" s="305"/>
      <c r="H54" s="305"/>
      <c r="I54" s="305">
        <f t="shared" si="3"/>
        <v>336991</v>
      </c>
    </row>
    <row r="55" spans="1:9" ht="12.75">
      <c r="A55" s="324"/>
      <c r="B55" s="301" t="s">
        <v>190</v>
      </c>
      <c r="C55" s="302"/>
      <c r="D55" s="302" t="s">
        <v>7</v>
      </c>
      <c r="E55" s="304" t="s">
        <v>454</v>
      </c>
      <c r="F55" s="305">
        <v>14734</v>
      </c>
      <c r="G55" s="305"/>
      <c r="H55" s="305"/>
      <c r="I55" s="305">
        <f t="shared" si="3"/>
        <v>14734</v>
      </c>
    </row>
    <row r="56" spans="1:9" ht="12.75">
      <c r="A56" s="324"/>
      <c r="B56" s="301" t="s">
        <v>192</v>
      </c>
      <c r="C56" s="302"/>
      <c r="D56" s="302" t="s">
        <v>7</v>
      </c>
      <c r="E56" s="304" t="s">
        <v>455</v>
      </c>
      <c r="F56" s="305">
        <v>186600</v>
      </c>
      <c r="G56" s="305"/>
      <c r="H56" s="305"/>
      <c r="I56" s="305">
        <f t="shared" si="3"/>
        <v>186600</v>
      </c>
    </row>
    <row r="57" spans="1:9" ht="12.75">
      <c r="A57" s="324"/>
      <c r="B57" s="301" t="s">
        <v>193</v>
      </c>
      <c r="C57" s="302"/>
      <c r="D57" s="302" t="s">
        <v>7</v>
      </c>
      <c r="E57" s="304" t="s">
        <v>456</v>
      </c>
      <c r="F57" s="305">
        <v>55000</v>
      </c>
      <c r="G57" s="305"/>
      <c r="H57" s="305"/>
      <c r="I57" s="305">
        <f t="shared" si="3"/>
        <v>55000</v>
      </c>
    </row>
    <row r="58" spans="1:9" ht="12.75">
      <c r="A58" s="324"/>
      <c r="B58" s="301" t="s">
        <v>196</v>
      </c>
      <c r="C58" s="302"/>
      <c r="D58" s="302" t="s">
        <v>7</v>
      </c>
      <c r="E58" s="304" t="s">
        <v>458</v>
      </c>
      <c r="F58" s="305">
        <v>8700</v>
      </c>
      <c r="G58" s="305"/>
      <c r="H58" s="305"/>
      <c r="I58" s="305">
        <f t="shared" si="3"/>
        <v>8700</v>
      </c>
    </row>
    <row r="59" spans="1:9" ht="12.75">
      <c r="A59" s="324"/>
      <c r="B59" s="301" t="s">
        <v>224</v>
      </c>
      <c r="C59" s="302"/>
      <c r="D59" s="302" t="s">
        <v>7</v>
      </c>
      <c r="E59" s="304" t="s">
        <v>460</v>
      </c>
      <c r="F59" s="305">
        <v>26000</v>
      </c>
      <c r="G59" s="305"/>
      <c r="H59" s="305"/>
      <c r="I59" s="305">
        <f t="shared" si="3"/>
        <v>26000</v>
      </c>
    </row>
    <row r="60" spans="1:9" ht="12.75">
      <c r="A60" s="324"/>
      <c r="B60" s="301" t="s">
        <v>225</v>
      </c>
      <c r="C60" s="302"/>
      <c r="D60" s="302" t="s">
        <v>7</v>
      </c>
      <c r="E60" s="304" t="s">
        <v>461</v>
      </c>
      <c r="F60" s="305">
        <v>11000</v>
      </c>
      <c r="G60" s="305"/>
      <c r="H60" s="305"/>
      <c r="I60" s="305">
        <f t="shared" si="3"/>
        <v>11000</v>
      </c>
    </row>
    <row r="61" spans="1:9" ht="12.75">
      <c r="A61" s="324"/>
      <c r="B61" s="301" t="s">
        <v>226</v>
      </c>
      <c r="C61" s="302"/>
      <c r="D61" s="302" t="s">
        <v>7</v>
      </c>
      <c r="E61" s="304" t="s">
        <v>462</v>
      </c>
      <c r="F61" s="305">
        <v>2500</v>
      </c>
      <c r="G61" s="305"/>
      <c r="H61" s="305"/>
      <c r="I61" s="305">
        <f t="shared" si="3"/>
        <v>2500</v>
      </c>
    </row>
    <row r="62" spans="1:9" ht="12.75">
      <c r="A62" s="324"/>
      <c r="B62" s="301" t="s">
        <v>221</v>
      </c>
      <c r="C62" s="302"/>
      <c r="D62" s="302" t="s">
        <v>7</v>
      </c>
      <c r="E62" s="304" t="s">
        <v>462</v>
      </c>
      <c r="F62" s="305">
        <v>22000</v>
      </c>
      <c r="G62" s="305"/>
      <c r="H62" s="305"/>
      <c r="I62" s="305">
        <f t="shared" si="3"/>
        <v>22000</v>
      </c>
    </row>
    <row r="63" spans="1:9" ht="12.75">
      <c r="A63" s="324"/>
      <c r="B63" s="301" t="s">
        <v>249</v>
      </c>
      <c r="C63" s="302"/>
      <c r="D63" s="302" t="s">
        <v>7</v>
      </c>
      <c r="E63" s="304" t="s">
        <v>465</v>
      </c>
      <c r="F63" s="305">
        <v>1300</v>
      </c>
      <c r="G63" s="305"/>
      <c r="H63" s="305"/>
      <c r="I63" s="305">
        <f t="shared" si="3"/>
        <v>1300</v>
      </c>
    </row>
    <row r="64" spans="1:9" ht="12.75">
      <c r="A64" s="324"/>
      <c r="B64" s="301" t="s">
        <v>223</v>
      </c>
      <c r="C64" s="302"/>
      <c r="D64" s="302" t="s">
        <v>7</v>
      </c>
      <c r="E64" s="304" t="s">
        <v>457</v>
      </c>
      <c r="F64" s="305">
        <v>348000</v>
      </c>
      <c r="G64" s="305"/>
      <c r="H64" s="305"/>
      <c r="I64" s="305">
        <f t="shared" si="3"/>
        <v>348000</v>
      </c>
    </row>
    <row r="65" spans="1:9" ht="12.75">
      <c r="A65" s="324" t="s">
        <v>531</v>
      </c>
      <c r="B65" s="301" t="s">
        <v>197</v>
      </c>
      <c r="C65" s="302"/>
      <c r="D65" s="303" t="s">
        <v>505</v>
      </c>
      <c r="E65" s="304" t="s">
        <v>459</v>
      </c>
      <c r="F65" s="305">
        <v>550000</v>
      </c>
      <c r="G65" s="305"/>
      <c r="H65" s="305"/>
      <c r="I65" s="305">
        <f t="shared" si="3"/>
        <v>550000</v>
      </c>
    </row>
    <row r="66" spans="1:9" ht="12.75">
      <c r="A66" s="324" t="s">
        <v>532</v>
      </c>
      <c r="B66" s="301" t="s">
        <v>186</v>
      </c>
      <c r="C66" s="302"/>
      <c r="D66" s="303" t="s">
        <v>506</v>
      </c>
      <c r="E66" s="304" t="s">
        <v>463</v>
      </c>
      <c r="F66" s="305">
        <v>66600</v>
      </c>
      <c r="G66" s="305"/>
      <c r="H66" s="305"/>
      <c r="I66" s="305">
        <f t="shared" si="3"/>
        <v>66600</v>
      </c>
    </row>
    <row r="67" spans="1:9" ht="12.75">
      <c r="A67" s="324" t="s">
        <v>533</v>
      </c>
      <c r="B67" s="301" t="s">
        <v>208</v>
      </c>
      <c r="C67" s="302"/>
      <c r="D67" s="302" t="s">
        <v>411</v>
      </c>
      <c r="E67" s="304"/>
      <c r="F67" s="305">
        <f>SUM(F68:F69)</f>
        <v>5698463</v>
      </c>
      <c r="G67" s="305">
        <f>SUM(G68:G69)</f>
        <v>0</v>
      </c>
      <c r="H67" s="305">
        <f>SUM(H68:H69)</f>
        <v>0</v>
      </c>
      <c r="I67" s="305">
        <f>SUM(I68:I69)</f>
        <v>5698463</v>
      </c>
    </row>
    <row r="68" spans="1:9" ht="12.75">
      <c r="A68" s="327"/>
      <c r="B68" s="341" t="s">
        <v>325</v>
      </c>
      <c r="C68" s="302"/>
      <c r="D68" s="302" t="s">
        <v>7</v>
      </c>
      <c r="E68" s="304" t="s">
        <v>412</v>
      </c>
      <c r="F68" s="305">
        <v>5309463</v>
      </c>
      <c r="G68" s="305"/>
      <c r="H68" s="305"/>
      <c r="I68" s="305">
        <f>F68+G68-H68</f>
        <v>5309463</v>
      </c>
    </row>
    <row r="69" spans="1:9" ht="12.75">
      <c r="A69" s="327"/>
      <c r="B69" s="341" t="s">
        <v>209</v>
      </c>
      <c r="C69" s="302"/>
      <c r="D69" s="302" t="s">
        <v>7</v>
      </c>
      <c r="E69" s="304" t="s">
        <v>413</v>
      </c>
      <c r="F69" s="305">
        <v>389000</v>
      </c>
      <c r="G69" s="305"/>
      <c r="H69" s="305"/>
      <c r="I69" s="305">
        <f>F69+G69-H69</f>
        <v>389000</v>
      </c>
    </row>
    <row r="70" spans="1:9" ht="24">
      <c r="A70" s="324" t="s">
        <v>534</v>
      </c>
      <c r="B70" s="346" t="s">
        <v>367</v>
      </c>
      <c r="C70" s="302"/>
      <c r="D70" s="302" t="s">
        <v>426</v>
      </c>
      <c r="E70" s="304"/>
      <c r="F70" s="305">
        <f>SUM(F71:F72)</f>
        <v>37900</v>
      </c>
      <c r="G70" s="305">
        <f>SUM(G71:G72)</f>
        <v>0</v>
      </c>
      <c r="H70" s="305">
        <f>SUM(H71:H72)</f>
        <v>0</v>
      </c>
      <c r="I70" s="305">
        <f>SUM(I71:I72)</f>
        <v>37900</v>
      </c>
    </row>
    <row r="71" spans="1:9" ht="12.75">
      <c r="A71" s="324" t="s">
        <v>7</v>
      </c>
      <c r="B71" s="346" t="s">
        <v>537</v>
      </c>
      <c r="C71" s="322"/>
      <c r="D71" s="322" t="s">
        <v>7</v>
      </c>
      <c r="E71" s="304" t="s">
        <v>243</v>
      </c>
      <c r="F71" s="305">
        <v>9400</v>
      </c>
      <c r="G71" s="305"/>
      <c r="H71" s="305"/>
      <c r="I71" s="305">
        <f>F71+G71-H71</f>
        <v>9400</v>
      </c>
    </row>
    <row r="72" spans="1:9" ht="21" customHeight="1">
      <c r="A72" s="324" t="s">
        <v>7</v>
      </c>
      <c r="B72" s="328" t="s">
        <v>282</v>
      </c>
      <c r="C72" s="302"/>
      <c r="D72" s="302" t="s">
        <v>7</v>
      </c>
      <c r="E72" s="304" t="s">
        <v>410</v>
      </c>
      <c r="F72" s="305">
        <v>28500</v>
      </c>
      <c r="G72" s="305"/>
      <c r="H72" s="305"/>
      <c r="I72" s="305">
        <f>F72+G72-H72</f>
        <v>28500</v>
      </c>
    </row>
    <row r="73" spans="1:9" ht="12.75">
      <c r="A73" s="334">
        <v>10</v>
      </c>
      <c r="B73" s="313" t="s">
        <v>204</v>
      </c>
      <c r="C73" s="308" t="s">
        <v>107</v>
      </c>
      <c r="D73" s="308"/>
      <c r="E73" s="310"/>
      <c r="F73" s="311">
        <f>SUM(F74:F77)</f>
        <v>12972002</v>
      </c>
      <c r="G73" s="311">
        <f>SUM(G74:G77)</f>
        <v>0</v>
      </c>
      <c r="H73" s="311">
        <f>SUM(H74:H77)</f>
        <v>0</v>
      </c>
      <c r="I73" s="311">
        <f>SUM(I74:I77)</f>
        <v>12972002</v>
      </c>
    </row>
    <row r="74" spans="1:9" ht="12.75">
      <c r="A74" s="347" t="s">
        <v>36</v>
      </c>
      <c r="B74" s="301" t="s">
        <v>216</v>
      </c>
      <c r="C74" s="331"/>
      <c r="D74" s="332" t="s">
        <v>227</v>
      </c>
      <c r="E74" s="304" t="s">
        <v>416</v>
      </c>
      <c r="F74" s="348">
        <v>9178402</v>
      </c>
      <c r="G74" s="348"/>
      <c r="H74" s="348"/>
      <c r="I74" s="305">
        <f>F74+G74-H74</f>
        <v>9178402</v>
      </c>
    </row>
    <row r="75" spans="1:9" ht="12.75">
      <c r="A75" s="333" t="s">
        <v>38</v>
      </c>
      <c r="B75" s="301" t="s">
        <v>210</v>
      </c>
      <c r="C75" s="302"/>
      <c r="D75" s="302" t="s">
        <v>447</v>
      </c>
      <c r="E75" s="316" t="s">
        <v>416</v>
      </c>
      <c r="F75" s="305">
        <v>2654777</v>
      </c>
      <c r="G75" s="305"/>
      <c r="H75" s="305"/>
      <c r="I75" s="305">
        <f>F75+G75-H75</f>
        <v>2654777</v>
      </c>
    </row>
    <row r="76" spans="1:9" ht="12.75">
      <c r="A76" s="325" t="s">
        <v>401</v>
      </c>
      <c r="B76" s="301" t="s">
        <v>211</v>
      </c>
      <c r="C76" s="302"/>
      <c r="D76" s="302" t="s">
        <v>448</v>
      </c>
      <c r="E76" s="316" t="s">
        <v>416</v>
      </c>
      <c r="F76" s="305">
        <v>1093767</v>
      </c>
      <c r="G76" s="305"/>
      <c r="H76" s="305"/>
      <c r="I76" s="305">
        <f>F76+G76-H76</f>
        <v>1093767</v>
      </c>
    </row>
    <row r="77" spans="1:9" ht="12.75">
      <c r="A77" s="340" t="s">
        <v>531</v>
      </c>
      <c r="B77" s="341" t="s">
        <v>119</v>
      </c>
      <c r="C77" s="322"/>
      <c r="D77" s="323" t="s">
        <v>228</v>
      </c>
      <c r="E77" s="304" t="s">
        <v>471</v>
      </c>
      <c r="F77" s="305">
        <v>45056</v>
      </c>
      <c r="G77" s="305"/>
      <c r="H77" s="305"/>
      <c r="I77" s="305">
        <f>F77+G77-H77</f>
        <v>45056</v>
      </c>
    </row>
    <row r="78" spans="1:9" ht="12.75">
      <c r="A78" s="334">
        <v>11</v>
      </c>
      <c r="B78" s="313" t="s">
        <v>203</v>
      </c>
      <c r="C78" s="308" t="s">
        <v>110</v>
      </c>
      <c r="D78" s="308"/>
      <c r="E78" s="310"/>
      <c r="F78" s="311">
        <f>SUM(F79+F83+F86)</f>
        <v>298783</v>
      </c>
      <c r="G78" s="311">
        <f>SUM(G79+G83+G86)</f>
        <v>844594</v>
      </c>
      <c r="H78" s="311">
        <f>SUM(H79+H83+H86)</f>
        <v>0</v>
      </c>
      <c r="I78" s="311">
        <f>SUM(I79+I83+I86)</f>
        <v>1143377</v>
      </c>
    </row>
    <row r="79" spans="1:9" ht="12.75">
      <c r="A79" s="324" t="s">
        <v>36</v>
      </c>
      <c r="B79" s="301" t="s">
        <v>184</v>
      </c>
      <c r="C79" s="308"/>
      <c r="D79" s="302" t="s">
        <v>111</v>
      </c>
      <c r="E79" s="310"/>
      <c r="F79" s="305">
        <f>SUM(F80:F81)</f>
        <v>15459</v>
      </c>
      <c r="G79" s="305">
        <f>SUM(G80:G82)</f>
        <v>844594</v>
      </c>
      <c r="H79" s="305">
        <f>SUM(H80:H82)</f>
        <v>0</v>
      </c>
      <c r="I79" s="305">
        <f>SUM(I80:I82)</f>
        <v>860053</v>
      </c>
    </row>
    <row r="80" spans="1:9" ht="12.75">
      <c r="A80" s="324"/>
      <c r="B80" s="301" t="s">
        <v>475</v>
      </c>
      <c r="C80" s="302"/>
      <c r="D80" s="302" t="s">
        <v>7</v>
      </c>
      <c r="E80" s="304" t="s">
        <v>467</v>
      </c>
      <c r="F80" s="305">
        <v>11342</v>
      </c>
      <c r="G80" s="305"/>
      <c r="H80" s="305"/>
      <c r="I80" s="305">
        <f>F80+G80-H80</f>
        <v>11342</v>
      </c>
    </row>
    <row r="81" spans="1:9" ht="12.75">
      <c r="A81" s="324"/>
      <c r="B81" s="301" t="s">
        <v>503</v>
      </c>
      <c r="C81" s="302"/>
      <c r="D81" s="302"/>
      <c r="E81" s="304" t="s">
        <v>466</v>
      </c>
      <c r="F81" s="305">
        <v>4117</v>
      </c>
      <c r="G81" s="305"/>
      <c r="H81" s="305"/>
      <c r="I81" s="305">
        <f>F81+G81-H81</f>
        <v>4117</v>
      </c>
    </row>
    <row r="82" spans="1:9" ht="12.75">
      <c r="A82" s="315"/>
      <c r="B82" s="301" t="s">
        <v>127</v>
      </c>
      <c r="C82" s="302"/>
      <c r="D82" s="302" t="s">
        <v>7</v>
      </c>
      <c r="E82" s="316" t="s">
        <v>363</v>
      </c>
      <c r="F82" s="305">
        <v>0</v>
      </c>
      <c r="G82" s="305">
        <v>844594</v>
      </c>
      <c r="H82" s="305"/>
      <c r="I82" s="305">
        <f>F82+G82-H82</f>
        <v>844594</v>
      </c>
    </row>
    <row r="83" spans="1:9" ht="12.75">
      <c r="A83" s="324" t="s">
        <v>38</v>
      </c>
      <c r="B83" s="301" t="s">
        <v>277</v>
      </c>
      <c r="C83" s="302"/>
      <c r="D83" s="302" t="s">
        <v>117</v>
      </c>
      <c r="E83" s="304"/>
      <c r="F83" s="305">
        <f>SUM(F84:F85)</f>
        <v>280787</v>
      </c>
      <c r="G83" s="305">
        <f>SUM(G84:G85)</f>
        <v>0</v>
      </c>
      <c r="H83" s="305">
        <f>SUM(H84:H85)</f>
        <v>0</v>
      </c>
      <c r="I83" s="305">
        <f>SUM(I84:I85)</f>
        <v>280787</v>
      </c>
    </row>
    <row r="84" spans="1:9" ht="12.75">
      <c r="A84" s="324"/>
      <c r="B84" s="301" t="s">
        <v>525</v>
      </c>
      <c r="C84" s="302" t="s">
        <v>7</v>
      </c>
      <c r="D84" s="302" t="s">
        <v>7</v>
      </c>
      <c r="E84" s="304" t="s">
        <v>243</v>
      </c>
      <c r="F84" s="305">
        <v>269005</v>
      </c>
      <c r="G84" s="305"/>
      <c r="H84" s="305"/>
      <c r="I84" s="305">
        <f>F84+G84-H84</f>
        <v>269005</v>
      </c>
    </row>
    <row r="85" spans="1:9" ht="12.75">
      <c r="A85" s="324"/>
      <c r="B85" s="301" t="s">
        <v>503</v>
      </c>
      <c r="C85" s="302"/>
      <c r="D85" s="302"/>
      <c r="E85" s="304" t="s">
        <v>466</v>
      </c>
      <c r="F85" s="305">
        <v>11782</v>
      </c>
      <c r="G85" s="305"/>
      <c r="H85" s="305"/>
      <c r="I85" s="305">
        <f>F85+G85-H85</f>
        <v>11782</v>
      </c>
    </row>
    <row r="86" spans="1:9" ht="12.75">
      <c r="A86" s="324" t="s">
        <v>401</v>
      </c>
      <c r="B86" s="301" t="s">
        <v>21</v>
      </c>
      <c r="C86" s="302"/>
      <c r="D86" s="302" t="s">
        <v>118</v>
      </c>
      <c r="E86" s="304"/>
      <c r="F86" s="305">
        <f>F87</f>
        <v>2537</v>
      </c>
      <c r="G86" s="305">
        <f>G87</f>
        <v>0</v>
      </c>
      <c r="H86" s="305">
        <f>H87</f>
        <v>0</v>
      </c>
      <c r="I86" s="305">
        <f>I87</f>
        <v>2537</v>
      </c>
    </row>
    <row r="87" spans="1:9" ht="12.75">
      <c r="A87" s="324"/>
      <c r="B87" s="301" t="s">
        <v>475</v>
      </c>
      <c r="C87" s="302"/>
      <c r="D87" s="302"/>
      <c r="E87" s="304" t="s">
        <v>467</v>
      </c>
      <c r="F87" s="305">
        <v>2537</v>
      </c>
      <c r="G87" s="305"/>
      <c r="H87" s="305"/>
      <c r="I87" s="305">
        <f>F87+G87-H87</f>
        <v>2537</v>
      </c>
    </row>
    <row r="88" spans="1:9" ht="12.75">
      <c r="A88" s="334">
        <v>12</v>
      </c>
      <c r="B88" s="313" t="s">
        <v>202</v>
      </c>
      <c r="C88" s="308" t="s">
        <v>141</v>
      </c>
      <c r="D88" s="308"/>
      <c r="E88" s="310"/>
      <c r="F88" s="311">
        <f>F89</f>
        <v>270000</v>
      </c>
      <c r="G88" s="311">
        <f>G89</f>
        <v>0</v>
      </c>
      <c r="H88" s="311">
        <f>H89</f>
        <v>0</v>
      </c>
      <c r="I88" s="311">
        <f>I89</f>
        <v>270000</v>
      </c>
    </row>
    <row r="89" spans="1:9" ht="12.75">
      <c r="A89" s="324"/>
      <c r="B89" s="301" t="s">
        <v>478</v>
      </c>
      <c r="C89" s="302" t="s">
        <v>7</v>
      </c>
      <c r="D89" s="302" t="s">
        <v>143</v>
      </c>
      <c r="E89" s="304" t="s">
        <v>464</v>
      </c>
      <c r="F89" s="305">
        <v>270000</v>
      </c>
      <c r="G89" s="305"/>
      <c r="H89" s="305"/>
      <c r="I89" s="305">
        <f>F89+G89-H89</f>
        <v>270000</v>
      </c>
    </row>
    <row r="90" spans="1:9" ht="12.75">
      <c r="A90" s="349">
        <v>13</v>
      </c>
      <c r="B90" s="350" t="s">
        <v>76</v>
      </c>
      <c r="C90" s="319" t="s">
        <v>77</v>
      </c>
      <c r="D90" s="319"/>
      <c r="E90" s="310"/>
      <c r="F90" s="311">
        <f>SUM(F91:F100)</f>
        <v>8658900</v>
      </c>
      <c r="G90" s="311">
        <f>SUM(G91:G100)</f>
        <v>0</v>
      </c>
      <c r="H90" s="311">
        <f>SUM(H91:H100)</f>
        <v>0</v>
      </c>
      <c r="I90" s="311">
        <f>SUM(I91:I100)</f>
        <v>8658900</v>
      </c>
    </row>
    <row r="91" spans="1:9" ht="14.25" customHeight="1">
      <c r="A91" s="324" t="s">
        <v>36</v>
      </c>
      <c r="B91" s="351" t="s">
        <v>334</v>
      </c>
      <c r="C91" s="302"/>
      <c r="D91" s="302" t="s">
        <v>430</v>
      </c>
      <c r="E91" s="304">
        <v>2010</v>
      </c>
      <c r="F91" s="305">
        <v>585000</v>
      </c>
      <c r="G91" s="305"/>
      <c r="H91" s="305"/>
      <c r="I91" s="305">
        <f aca="true" t="shared" si="4" ref="I91:I100">F91+G91-H91</f>
        <v>585000</v>
      </c>
    </row>
    <row r="92" spans="1:9" ht="36">
      <c r="A92" s="324" t="s">
        <v>38</v>
      </c>
      <c r="B92" s="328" t="s">
        <v>126</v>
      </c>
      <c r="C92" s="302"/>
      <c r="D92" s="302" t="s">
        <v>320</v>
      </c>
      <c r="E92" s="304" t="s">
        <v>302</v>
      </c>
      <c r="F92" s="305">
        <v>6923000</v>
      </c>
      <c r="G92" s="305"/>
      <c r="H92" s="305"/>
      <c r="I92" s="305">
        <f t="shared" si="4"/>
        <v>6923000</v>
      </c>
    </row>
    <row r="93" spans="1:9" ht="12.75">
      <c r="A93" s="324" t="s">
        <v>401</v>
      </c>
      <c r="B93" s="301" t="s">
        <v>490</v>
      </c>
      <c r="C93" s="302"/>
      <c r="D93" s="302" t="s">
        <v>431</v>
      </c>
      <c r="E93" s="304">
        <v>2010</v>
      </c>
      <c r="F93" s="305">
        <v>21000</v>
      </c>
      <c r="G93" s="305"/>
      <c r="H93" s="305"/>
      <c r="I93" s="305">
        <f t="shared" si="4"/>
        <v>21000</v>
      </c>
    </row>
    <row r="94" spans="1:9" ht="12.75">
      <c r="A94" s="324" t="s">
        <v>531</v>
      </c>
      <c r="B94" s="301" t="s">
        <v>244</v>
      </c>
      <c r="C94" s="302"/>
      <c r="D94" s="302" t="s">
        <v>432</v>
      </c>
      <c r="E94" s="304">
        <v>2010</v>
      </c>
      <c r="F94" s="305">
        <v>228000</v>
      </c>
      <c r="G94" s="305"/>
      <c r="H94" s="305"/>
      <c r="I94" s="305">
        <f t="shared" si="4"/>
        <v>228000</v>
      </c>
    </row>
    <row r="95" spans="1:9" ht="12.75">
      <c r="A95" s="324" t="s">
        <v>532</v>
      </c>
      <c r="B95" s="301" t="s">
        <v>244</v>
      </c>
      <c r="C95" s="302"/>
      <c r="D95" s="302" t="s">
        <v>432</v>
      </c>
      <c r="E95" s="304" t="s">
        <v>368</v>
      </c>
      <c r="F95" s="305">
        <v>299000</v>
      </c>
      <c r="G95" s="305"/>
      <c r="H95" s="305"/>
      <c r="I95" s="305">
        <f t="shared" si="4"/>
        <v>299000</v>
      </c>
    </row>
    <row r="96" spans="1:9" ht="12.75">
      <c r="A96" s="352" t="s">
        <v>533</v>
      </c>
      <c r="B96" s="301" t="s">
        <v>212</v>
      </c>
      <c r="C96" s="302"/>
      <c r="D96" s="302" t="s">
        <v>434</v>
      </c>
      <c r="E96" s="304" t="s">
        <v>368</v>
      </c>
      <c r="F96" s="305">
        <v>375000</v>
      </c>
      <c r="G96" s="305"/>
      <c r="H96" s="305"/>
      <c r="I96" s="305">
        <f t="shared" si="4"/>
        <v>375000</v>
      </c>
    </row>
    <row r="97" spans="1:9" ht="12.75">
      <c r="A97" s="340" t="s">
        <v>534</v>
      </c>
      <c r="B97" s="341" t="s">
        <v>479</v>
      </c>
      <c r="C97" s="319"/>
      <c r="D97" s="322" t="s">
        <v>435</v>
      </c>
      <c r="E97" s="304" t="s">
        <v>466</v>
      </c>
      <c r="F97" s="305">
        <v>44000</v>
      </c>
      <c r="G97" s="305"/>
      <c r="H97" s="305"/>
      <c r="I97" s="305">
        <f t="shared" si="4"/>
        <v>44000</v>
      </c>
    </row>
    <row r="98" spans="1:9" ht="14.25" customHeight="1">
      <c r="A98" s="324" t="s">
        <v>7</v>
      </c>
      <c r="B98" s="351" t="s">
        <v>536</v>
      </c>
      <c r="C98" s="308"/>
      <c r="D98" s="302" t="s">
        <v>435</v>
      </c>
      <c r="E98" s="304">
        <v>2010</v>
      </c>
      <c r="F98" s="305">
        <v>48000</v>
      </c>
      <c r="G98" s="305"/>
      <c r="H98" s="305"/>
      <c r="I98" s="305">
        <f t="shared" si="4"/>
        <v>48000</v>
      </c>
    </row>
    <row r="99" spans="1:9" ht="12.75">
      <c r="A99" s="352" t="s">
        <v>535</v>
      </c>
      <c r="B99" s="301" t="s">
        <v>333</v>
      </c>
      <c r="C99" s="302"/>
      <c r="D99" s="303" t="s">
        <v>436</v>
      </c>
      <c r="E99" s="304" t="s">
        <v>368</v>
      </c>
      <c r="F99" s="305">
        <v>135000</v>
      </c>
      <c r="G99" s="305"/>
      <c r="H99" s="305"/>
      <c r="I99" s="305">
        <f t="shared" si="4"/>
        <v>135000</v>
      </c>
    </row>
    <row r="100" spans="1:9" ht="12.75">
      <c r="A100" s="353"/>
      <c r="B100" s="354" t="s">
        <v>500</v>
      </c>
      <c r="C100" s="355"/>
      <c r="D100" s="356" t="s">
        <v>436</v>
      </c>
      <c r="E100" s="357" t="s">
        <v>415</v>
      </c>
      <c r="F100" s="348">
        <v>900</v>
      </c>
      <c r="G100" s="348"/>
      <c r="H100" s="348"/>
      <c r="I100" s="305">
        <f t="shared" si="4"/>
        <v>900</v>
      </c>
    </row>
    <row r="101" spans="1:9" ht="12.75">
      <c r="A101" s="358">
        <v>14</v>
      </c>
      <c r="B101" s="359" t="s">
        <v>502</v>
      </c>
      <c r="C101" s="360" t="s">
        <v>152</v>
      </c>
      <c r="D101" s="361"/>
      <c r="E101" s="362"/>
      <c r="F101" s="363">
        <f>SUM(F103:F104)</f>
        <v>134900</v>
      </c>
      <c r="G101" s="363">
        <f>SUM(G102:G105)</f>
        <v>271149</v>
      </c>
      <c r="H101" s="363">
        <f>SUM(H102:H105)</f>
        <v>0</v>
      </c>
      <c r="I101" s="363">
        <f>SUM(I102:I105)</f>
        <v>406049</v>
      </c>
    </row>
    <row r="102" spans="1:9" ht="12.75">
      <c r="A102" s="364" t="s">
        <v>36</v>
      </c>
      <c r="B102" s="301" t="s">
        <v>578</v>
      </c>
      <c r="C102" s="302"/>
      <c r="D102" s="303" t="s">
        <v>155</v>
      </c>
      <c r="E102" s="304" t="s">
        <v>403</v>
      </c>
      <c r="F102" s="305"/>
      <c r="G102" s="305">
        <v>50000</v>
      </c>
      <c r="H102" s="305"/>
      <c r="I102" s="305">
        <f>F102+G102-H102</f>
        <v>50000</v>
      </c>
    </row>
    <row r="103" spans="1:9" ht="12.75">
      <c r="A103" s="364" t="s">
        <v>38</v>
      </c>
      <c r="B103" s="301" t="s">
        <v>577</v>
      </c>
      <c r="C103" s="302"/>
      <c r="D103" s="303" t="s">
        <v>157</v>
      </c>
      <c r="E103" s="304" t="s">
        <v>403</v>
      </c>
      <c r="F103" s="305">
        <v>84900</v>
      </c>
      <c r="G103" s="305"/>
      <c r="H103" s="305"/>
      <c r="I103" s="305">
        <f>F103+G103-H103</f>
        <v>84900</v>
      </c>
    </row>
    <row r="104" spans="1:9" ht="12.75">
      <c r="A104" s="353" t="s">
        <v>401</v>
      </c>
      <c r="B104" s="354" t="s">
        <v>514</v>
      </c>
      <c r="C104" s="355"/>
      <c r="D104" s="356" t="s">
        <v>158</v>
      </c>
      <c r="E104" s="357" t="s">
        <v>445</v>
      </c>
      <c r="F104" s="348">
        <v>50000</v>
      </c>
      <c r="G104" s="348"/>
      <c r="H104" s="348"/>
      <c r="I104" s="305">
        <f>F104+G104-H104</f>
        <v>50000</v>
      </c>
    </row>
    <row r="105" spans="1:9" ht="24">
      <c r="A105" s="365" t="s">
        <v>531</v>
      </c>
      <c r="B105" s="366" t="s">
        <v>581</v>
      </c>
      <c r="C105" s="355"/>
      <c r="D105" s="356" t="s">
        <v>160</v>
      </c>
      <c r="E105" s="357" t="s">
        <v>363</v>
      </c>
      <c r="F105" s="348"/>
      <c r="G105" s="348">
        <v>221149</v>
      </c>
      <c r="H105" s="348"/>
      <c r="I105" s="305">
        <f>F105+G105-H105</f>
        <v>221149</v>
      </c>
    </row>
    <row r="106" spans="1:9" ht="12.75">
      <c r="A106" s="358">
        <v>15</v>
      </c>
      <c r="B106" s="359" t="s">
        <v>443</v>
      </c>
      <c r="C106" s="360" t="s">
        <v>153</v>
      </c>
      <c r="D106" s="361"/>
      <c r="E106" s="362"/>
      <c r="F106" s="363">
        <f>SUM(F107:F107)</f>
        <v>33000</v>
      </c>
      <c r="G106" s="363">
        <f>SUM(G107:G107)</f>
        <v>0</v>
      </c>
      <c r="H106" s="363">
        <f>SUM(H107:H107)</f>
        <v>0</v>
      </c>
      <c r="I106" s="363">
        <f>SUM(I107:I107)</f>
        <v>33000</v>
      </c>
    </row>
    <row r="107" spans="1:9" ht="12.75">
      <c r="A107" s="367"/>
      <c r="B107" s="354" t="s">
        <v>444</v>
      </c>
      <c r="C107" s="355"/>
      <c r="D107" s="356" t="s">
        <v>169</v>
      </c>
      <c r="E107" s="357" t="s">
        <v>445</v>
      </c>
      <c r="F107" s="348">
        <v>33000</v>
      </c>
      <c r="G107" s="348"/>
      <c r="H107" s="348"/>
      <c r="I107" s="305">
        <f>F107+G107-H107</f>
        <v>33000</v>
      </c>
    </row>
    <row r="108" spans="1:9" ht="12.75">
      <c r="A108" s="334">
        <v>16</v>
      </c>
      <c r="B108" s="313" t="s">
        <v>185</v>
      </c>
      <c r="C108" s="308" t="s">
        <v>170</v>
      </c>
      <c r="D108" s="308"/>
      <c r="E108" s="310"/>
      <c r="F108" s="311">
        <f>SUM(F109)</f>
        <v>39774</v>
      </c>
      <c r="G108" s="311">
        <f>SUM(G109)</f>
        <v>0</v>
      </c>
      <c r="H108" s="311">
        <f>SUM(H109)</f>
        <v>0</v>
      </c>
      <c r="I108" s="311">
        <f>SUM(I109)</f>
        <v>39774</v>
      </c>
    </row>
    <row r="109" spans="1:9" ht="12.75">
      <c r="A109" s="306"/>
      <c r="B109" s="301" t="s">
        <v>29</v>
      </c>
      <c r="C109" s="302"/>
      <c r="D109" s="303" t="s">
        <v>171</v>
      </c>
      <c r="E109" s="304"/>
      <c r="F109" s="305">
        <f>SUM(F110:F111)</f>
        <v>39774</v>
      </c>
      <c r="G109" s="305">
        <f>SUM(G110:G111)</f>
        <v>0</v>
      </c>
      <c r="H109" s="305">
        <f>SUM(H110:H111)</f>
        <v>0</v>
      </c>
      <c r="I109" s="305">
        <f>SUM(I110:I111)</f>
        <v>39774</v>
      </c>
    </row>
    <row r="110" spans="1:9" ht="12.75">
      <c r="A110" s="306"/>
      <c r="B110" s="301" t="s">
        <v>476</v>
      </c>
      <c r="C110" s="302"/>
      <c r="D110" s="302"/>
      <c r="E110" s="304" t="s">
        <v>467</v>
      </c>
      <c r="F110" s="305">
        <v>38924</v>
      </c>
      <c r="G110" s="305"/>
      <c r="H110" s="305"/>
      <c r="I110" s="305">
        <f>F110+G110-H110</f>
        <v>38924</v>
      </c>
    </row>
    <row r="111" spans="1:9" ht="13.5" thickBot="1">
      <c r="A111" s="300"/>
      <c r="B111" s="368" t="s">
        <v>78</v>
      </c>
      <c r="C111" s="369"/>
      <c r="D111" s="369"/>
      <c r="E111" s="370" t="s">
        <v>466</v>
      </c>
      <c r="F111" s="371">
        <v>850</v>
      </c>
      <c r="G111" s="371"/>
      <c r="H111" s="371"/>
      <c r="I111" s="305">
        <f>F111+G111-H111</f>
        <v>850</v>
      </c>
    </row>
    <row r="112" spans="1:9" ht="14.25" thickBot="1" thickTop="1">
      <c r="A112" s="372"/>
      <c r="B112" s="373" t="s">
        <v>538</v>
      </c>
      <c r="C112" s="374"/>
      <c r="D112" s="375"/>
      <c r="E112" s="376"/>
      <c r="F112" s="376">
        <f>SUM(F9+F11+F13+F15+F26+F30+F37+F39+F43+F73+F78+F88+F90+F101+F106+F108)</f>
        <v>39058573</v>
      </c>
      <c r="G112" s="376">
        <f>SUM(G9+G11+G13+G15+G26+G30+G37+G39+G43+G73+G78+G88+G90+G101+G106+G108)</f>
        <v>1126109</v>
      </c>
      <c r="H112" s="376">
        <f>SUM(H9+H11+H13+H15+H26+H30+H37+H39+H43+H73+H78+H88+H90+H101+H106+H108)</f>
        <v>844594</v>
      </c>
      <c r="I112" s="376">
        <f>SUM(I9+I11+I13+I15+I26+I30+I37+I39+I43+I73+I78+I88+I90+I101+I106+I108)</f>
        <v>39340088</v>
      </c>
    </row>
    <row r="113" spans="1:9" ht="13.5" thickTop="1">
      <c r="A113" s="377"/>
      <c r="B113" s="378" t="s">
        <v>541</v>
      </c>
      <c r="C113" s="379"/>
      <c r="D113" s="379"/>
      <c r="E113" s="380"/>
      <c r="F113" s="380">
        <f>SUM(F14+F29)</f>
        <v>889353</v>
      </c>
      <c r="G113" s="380">
        <f>SUM(G14+G29+G82+G105)</f>
        <v>1065743</v>
      </c>
      <c r="H113" s="380">
        <f>SUM(H14+H29+H82+H105)</f>
        <v>844594</v>
      </c>
      <c r="I113" s="380">
        <f>SUM(I14+I29+I82+I105)</f>
        <v>1110502</v>
      </c>
    </row>
    <row r="114" spans="1:9" ht="12.75">
      <c r="A114" s="381"/>
      <c r="B114" s="382" t="s">
        <v>540</v>
      </c>
      <c r="C114" s="383"/>
      <c r="D114" s="383"/>
      <c r="E114" s="384"/>
      <c r="F114" s="384">
        <f>SUM(F74:F76)</f>
        <v>12926946</v>
      </c>
      <c r="G114" s="384">
        <f>SUM(G74:G76)</f>
        <v>0</v>
      </c>
      <c r="H114" s="384">
        <f>SUM(H74:H76)</f>
        <v>0</v>
      </c>
      <c r="I114" s="384">
        <f>SUM(I74:I76)</f>
        <v>12926946</v>
      </c>
    </row>
    <row r="115" spans="1:9" ht="12.75">
      <c r="A115" s="381"/>
      <c r="B115" s="382" t="s">
        <v>542</v>
      </c>
      <c r="C115" s="383"/>
      <c r="D115" s="383"/>
      <c r="E115" s="384"/>
      <c r="F115" s="384">
        <f>SUM(F31,F38,F41:F42,F91:F94,F98)</f>
        <v>7962195</v>
      </c>
      <c r="G115" s="384">
        <f>SUM(G31,G38,G41:G42,G91:G94,G98)</f>
        <v>0</v>
      </c>
      <c r="H115" s="384">
        <f>SUM(H31,H38,H41:H42,H91:H94,H98)</f>
        <v>0</v>
      </c>
      <c r="I115" s="384">
        <f>SUM(I31,I38,I41:I42,I91:I94,I98)</f>
        <v>7962195</v>
      </c>
    </row>
    <row r="116" spans="1:9" ht="12.75">
      <c r="A116" s="381"/>
      <c r="B116" s="382" t="s">
        <v>543</v>
      </c>
      <c r="C116" s="383"/>
      <c r="D116" s="383"/>
      <c r="E116" s="384"/>
      <c r="F116" s="384">
        <f>SUM(F95:F96,F99)</f>
        <v>809000</v>
      </c>
      <c r="G116" s="384">
        <f>SUM(G95:G96,G99)</f>
        <v>0</v>
      </c>
      <c r="H116" s="384">
        <f>SUM(H95:H96,H99)</f>
        <v>0</v>
      </c>
      <c r="I116" s="384">
        <f>SUM(I95:I96,I99)</f>
        <v>809000</v>
      </c>
    </row>
    <row r="117" spans="1:9" ht="12.75">
      <c r="A117" s="381"/>
      <c r="B117" s="382" t="s">
        <v>539</v>
      </c>
      <c r="C117" s="383"/>
      <c r="D117" s="383"/>
      <c r="E117" s="384"/>
      <c r="F117" s="384">
        <f>SUM(F112-F113-F114-F115-F116)</f>
        <v>16471079</v>
      </c>
      <c r="G117" s="384">
        <f>SUM(G112-G113-G114-G115-G116)</f>
        <v>60366</v>
      </c>
      <c r="H117" s="384">
        <f>SUM(H112-H113-H114-H115-H116)</f>
        <v>0</v>
      </c>
      <c r="I117" s="384">
        <f>SUM(I112-I113-I114-I115-I116)</f>
        <v>16531445</v>
      </c>
    </row>
    <row r="118" spans="1:9" ht="13.5" thickBot="1">
      <c r="A118" s="385"/>
      <c r="B118" s="386"/>
      <c r="C118" s="387"/>
      <c r="D118" s="387"/>
      <c r="E118" s="388"/>
      <c r="F118" s="388"/>
      <c r="G118" s="388"/>
      <c r="H118" s="388"/>
      <c r="I118" s="388"/>
    </row>
    <row r="119" spans="1:9" ht="14.25" thickBot="1" thickTop="1">
      <c r="A119" s="41"/>
      <c r="B119" s="389" t="s">
        <v>16</v>
      </c>
      <c r="C119" s="390"/>
      <c r="D119" s="390"/>
      <c r="E119" s="391"/>
      <c r="F119" s="391">
        <f>SUM(F120:F121)</f>
        <v>8882990</v>
      </c>
      <c r="G119" s="391">
        <f>SUM(G120:G121)</f>
        <v>0</v>
      </c>
      <c r="H119" s="391">
        <f>SUM(H120:H121)</f>
        <v>0</v>
      </c>
      <c r="I119" s="391">
        <f>SUM(I120:I121)</f>
        <v>8882990</v>
      </c>
    </row>
    <row r="120" spans="1:9" ht="13.5" thickTop="1">
      <c r="A120" s="41"/>
      <c r="B120" s="392" t="s">
        <v>369</v>
      </c>
      <c r="C120" s="392"/>
      <c r="D120" s="392"/>
      <c r="E120" s="393">
        <v>952</v>
      </c>
      <c r="F120" s="394">
        <v>1905287</v>
      </c>
      <c r="G120" s="394"/>
      <c r="H120" s="394"/>
      <c r="I120" s="305">
        <f>F120+G120-H120</f>
        <v>1905287</v>
      </c>
    </row>
    <row r="121" spans="1:9" ht="13.5" thickBot="1">
      <c r="A121" s="41"/>
      <c r="B121" s="395" t="s">
        <v>370</v>
      </c>
      <c r="C121" s="396"/>
      <c r="D121" s="396"/>
      <c r="E121" s="397">
        <v>952</v>
      </c>
      <c r="F121" s="398">
        <v>6977703</v>
      </c>
      <c r="G121" s="398"/>
      <c r="H121" s="398"/>
      <c r="I121" s="305">
        <f>F121+G121-H121</f>
        <v>6977703</v>
      </c>
    </row>
    <row r="122" spans="1:9" ht="14.25" thickBot="1" thickTop="1">
      <c r="A122" s="41"/>
      <c r="B122" s="399" t="s">
        <v>128</v>
      </c>
      <c r="C122" s="400"/>
      <c r="D122" s="400"/>
      <c r="E122" s="401"/>
      <c r="F122" s="401">
        <f>SUM(F112+F119)</f>
        <v>47941563</v>
      </c>
      <c r="G122" s="401">
        <f>SUM(G112+G119)</f>
        <v>1126109</v>
      </c>
      <c r="H122" s="401">
        <f>SUM(H112+H119)</f>
        <v>844594</v>
      </c>
      <c r="I122" s="401">
        <f>SUM(I112+I119)</f>
        <v>48223078</v>
      </c>
    </row>
    <row r="123" spans="1:9" ht="13.5" thickTop="1">
      <c r="A123" s="8"/>
      <c r="B123" s="8"/>
      <c r="C123" s="8"/>
      <c r="D123" s="8"/>
      <c r="E123" s="13"/>
      <c r="F123" s="13"/>
      <c r="G123" s="13"/>
      <c r="H123" s="13"/>
      <c r="I123" s="13"/>
    </row>
    <row r="124" spans="1:9" ht="12.75">
      <c r="A124" t="s">
        <v>7</v>
      </c>
      <c r="B124" s="8" t="s">
        <v>7</v>
      </c>
      <c r="C124" s="8"/>
      <c r="D124" s="8"/>
      <c r="E124" s="8"/>
      <c r="F124" s="8" t="s">
        <v>7</v>
      </c>
      <c r="G124" s="8" t="s">
        <v>7</v>
      </c>
      <c r="H124" s="8" t="s">
        <v>7</v>
      </c>
      <c r="I124" s="8" t="s">
        <v>7</v>
      </c>
    </row>
  </sheetData>
  <mergeCells count="1">
    <mergeCell ref="G6:H6"/>
  </mergeCells>
  <printOptions/>
  <pageMargins left="0.984251968503937" right="0" top="0.5905511811023623" bottom="0.7874015748031497" header="0.5118110236220472" footer="0.5118110236220472"/>
  <pageSetup horizontalDpi="300" verticalDpi="300" orientation="portrait" paperSize="9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7"/>
  <sheetViews>
    <sheetView workbookViewId="0" topLeftCell="A1">
      <selection activeCell="H6" sqref="H6"/>
    </sheetView>
  </sheetViews>
  <sheetFormatPr defaultColWidth="9.00390625" defaultRowHeight="12.75"/>
  <cols>
    <col min="1" max="1" width="5.25390625" style="3" customWidth="1"/>
    <col min="2" max="2" width="5.00390625" style="2" customWidth="1"/>
    <col min="3" max="3" width="48.875" style="0" customWidth="1"/>
    <col min="4" max="4" width="11.00390625" style="0" customWidth="1"/>
    <col min="5" max="5" width="10.75390625" style="0" customWidth="1"/>
    <col min="6" max="6" width="9.625" style="0" customWidth="1"/>
    <col min="7" max="7" width="10.625" style="0" customWidth="1"/>
  </cols>
  <sheetData>
    <row r="1" spans="1:7" ht="12.75">
      <c r="A1" s="186" t="s">
        <v>7</v>
      </c>
      <c r="B1" s="187"/>
      <c r="C1" s="188" t="s">
        <v>735</v>
      </c>
      <c r="D1" s="41"/>
      <c r="E1" s="41"/>
      <c r="F1" s="41"/>
      <c r="G1" s="41"/>
    </row>
    <row r="2" spans="1:7" ht="12.75">
      <c r="A2" s="186" t="s">
        <v>7</v>
      </c>
      <c r="B2" s="187"/>
      <c r="C2" s="188" t="s">
        <v>563</v>
      </c>
      <c r="D2" s="41"/>
      <c r="E2" s="41"/>
      <c r="F2" s="41"/>
      <c r="G2" s="41"/>
    </row>
    <row r="3" spans="1:7" ht="12.75">
      <c r="A3" s="186" t="s">
        <v>7</v>
      </c>
      <c r="B3" s="187"/>
      <c r="C3" s="189" t="s">
        <v>728</v>
      </c>
      <c r="D3" s="41"/>
      <c r="E3" s="41"/>
      <c r="F3" s="41"/>
      <c r="G3" s="41"/>
    </row>
    <row r="4" spans="1:7" ht="12.75">
      <c r="A4" s="186"/>
      <c r="B4" s="187"/>
      <c r="C4" s="41"/>
      <c r="D4" s="41"/>
      <c r="E4" s="41"/>
      <c r="F4" s="41"/>
      <c r="G4" s="41"/>
    </row>
    <row r="5" spans="1:7" ht="12.75">
      <c r="A5" s="186"/>
      <c r="B5" s="187"/>
      <c r="C5" s="131" t="s">
        <v>329</v>
      </c>
      <c r="D5" s="41"/>
      <c r="E5" s="41"/>
      <c r="F5" s="41"/>
      <c r="G5" s="41"/>
    </row>
    <row r="6" spans="1:7" ht="13.5" thickBot="1">
      <c r="A6" s="186"/>
      <c r="B6" s="187"/>
      <c r="C6" s="41"/>
      <c r="D6" s="41" t="s">
        <v>365</v>
      </c>
      <c r="E6" s="41" t="s">
        <v>7</v>
      </c>
      <c r="F6" s="41" t="s">
        <v>7</v>
      </c>
      <c r="G6" s="41" t="s">
        <v>7</v>
      </c>
    </row>
    <row r="7" spans="1:7" ht="14.25" thickBot="1" thickTop="1">
      <c r="A7" s="190" t="s">
        <v>3</v>
      </c>
      <c r="B7" s="191"/>
      <c r="C7" s="192" t="s">
        <v>4</v>
      </c>
      <c r="D7" s="192" t="s">
        <v>272</v>
      </c>
      <c r="E7" s="405" t="s">
        <v>565</v>
      </c>
      <c r="F7" s="406"/>
      <c r="G7" s="192" t="s">
        <v>272</v>
      </c>
    </row>
    <row r="8" spans="1:7" ht="13.5" thickTop="1">
      <c r="A8" s="193" t="s">
        <v>5</v>
      </c>
      <c r="B8" s="194" t="s">
        <v>446</v>
      </c>
      <c r="C8" s="195" t="s">
        <v>6</v>
      </c>
      <c r="D8" s="195" t="s">
        <v>516</v>
      </c>
      <c r="E8" s="195" t="s">
        <v>566</v>
      </c>
      <c r="F8" s="195" t="s">
        <v>733</v>
      </c>
      <c r="G8" s="195" t="s">
        <v>572</v>
      </c>
    </row>
    <row r="9" spans="1:7" ht="13.5" thickBot="1">
      <c r="A9" s="193"/>
      <c r="B9" s="196"/>
      <c r="C9" s="195"/>
      <c r="D9" s="195" t="s">
        <v>311</v>
      </c>
      <c r="E9" s="195" t="s">
        <v>569</v>
      </c>
      <c r="F9" s="195" t="s">
        <v>573</v>
      </c>
      <c r="G9" s="195" t="s">
        <v>571</v>
      </c>
    </row>
    <row r="10" spans="1:7" ht="14.25" thickBot="1" thickTop="1">
      <c r="A10" s="197" t="s">
        <v>42</v>
      </c>
      <c r="B10" s="198"/>
      <c r="C10" s="32" t="s">
        <v>41</v>
      </c>
      <c r="D10" s="32">
        <f>SUM(D11+D13+D16+D23+D25+D27+D29)</f>
        <v>2075382</v>
      </c>
      <c r="E10" s="32">
        <f>SUM(E11+E13+E16+E23+E25+E27+E29)</f>
        <v>0</v>
      </c>
      <c r="F10" s="32">
        <f>SUM(F11+F13+F16+F23+F25+F27+F29)</f>
        <v>0</v>
      </c>
      <c r="G10" s="32">
        <f>SUM(G11+G13+G16+G23+G25+G27+G29)</f>
        <v>2075382</v>
      </c>
    </row>
    <row r="11" spans="1:7" ht="13.5" thickTop="1">
      <c r="A11" s="193" t="s">
        <v>43</v>
      </c>
      <c r="B11" s="199"/>
      <c r="C11" s="200" t="s">
        <v>8</v>
      </c>
      <c r="D11" s="200">
        <f>D12</f>
        <v>1000</v>
      </c>
      <c r="E11" s="200">
        <f>E12</f>
        <v>0</v>
      </c>
      <c r="F11" s="200">
        <f>F12</f>
        <v>0</v>
      </c>
      <c r="G11" s="33">
        <f>G12</f>
        <v>1000</v>
      </c>
    </row>
    <row r="12" spans="1:7" ht="12.75">
      <c r="A12" s="201"/>
      <c r="B12" s="202" t="s">
        <v>45</v>
      </c>
      <c r="C12" s="34" t="s">
        <v>520</v>
      </c>
      <c r="D12" s="34">
        <v>1000</v>
      </c>
      <c r="E12" s="34"/>
      <c r="F12" s="34"/>
      <c r="G12" s="34">
        <f>D12+E12-F12</f>
        <v>1000</v>
      </c>
    </row>
    <row r="13" spans="1:7" ht="12.75">
      <c r="A13" s="201" t="s">
        <v>48</v>
      </c>
      <c r="B13" s="202"/>
      <c r="C13" s="203" t="s">
        <v>494</v>
      </c>
      <c r="D13" s="203">
        <f>SUM(D14:D15)</f>
        <v>2460</v>
      </c>
      <c r="E13" s="203">
        <f>SUM(E14:E15)</f>
        <v>0</v>
      </c>
      <c r="F13" s="203">
        <f>SUM(F14:F15)</f>
        <v>0</v>
      </c>
      <c r="G13" s="203">
        <f>SUM(G14:G15)</f>
        <v>2460</v>
      </c>
    </row>
    <row r="14" spans="1:7" ht="12.75">
      <c r="A14" s="201"/>
      <c r="B14" s="202" t="s">
        <v>45</v>
      </c>
      <c r="C14" s="34" t="s">
        <v>56</v>
      </c>
      <c r="D14" s="34">
        <v>2060</v>
      </c>
      <c r="E14" s="34"/>
      <c r="F14" s="34"/>
      <c r="G14" s="34">
        <f>D14+E14-F14</f>
        <v>2060</v>
      </c>
    </row>
    <row r="15" spans="1:7" ht="12.75">
      <c r="A15" s="201"/>
      <c r="B15" s="202" t="s">
        <v>46</v>
      </c>
      <c r="C15" s="34" t="s">
        <v>95</v>
      </c>
      <c r="D15" s="34">
        <v>400</v>
      </c>
      <c r="E15" s="34"/>
      <c r="F15" s="34"/>
      <c r="G15" s="34">
        <f>D15+E15-F15</f>
        <v>400</v>
      </c>
    </row>
    <row r="16" spans="1:7" ht="12.75">
      <c r="A16" s="201" t="s">
        <v>52</v>
      </c>
      <c r="B16" s="202" t="s">
        <v>7</v>
      </c>
      <c r="C16" s="203" t="s">
        <v>53</v>
      </c>
      <c r="D16" s="203">
        <f>SUM(D17)</f>
        <v>1732213</v>
      </c>
      <c r="E16" s="203">
        <f>SUM(E17)</f>
        <v>0</v>
      </c>
      <c r="F16" s="203">
        <f>SUM(F17)</f>
        <v>0</v>
      </c>
      <c r="G16" s="203">
        <f>SUM(G17)</f>
        <v>1732213</v>
      </c>
    </row>
    <row r="17" spans="1:7" ht="12.75">
      <c r="A17" s="201"/>
      <c r="B17" s="202"/>
      <c r="C17" s="34" t="s">
        <v>419</v>
      </c>
      <c r="D17" s="34">
        <f>SUM(D18:D22)</f>
        <v>1732213</v>
      </c>
      <c r="E17" s="34">
        <f>SUM(E18:E22)</f>
        <v>0</v>
      </c>
      <c r="F17" s="34">
        <f>SUM(F18:F22)</f>
        <v>0</v>
      </c>
      <c r="G17" s="34">
        <f>SUM(G18:G22)</f>
        <v>1732213</v>
      </c>
    </row>
    <row r="18" spans="1:7" ht="12.75">
      <c r="A18" s="201"/>
      <c r="B18" s="202" t="s">
        <v>54</v>
      </c>
      <c r="C18" s="34" t="s">
        <v>380</v>
      </c>
      <c r="D18" s="204">
        <v>181987</v>
      </c>
      <c r="E18" s="204"/>
      <c r="F18" s="204"/>
      <c r="G18" s="34">
        <f>D18+E18-F18</f>
        <v>181987</v>
      </c>
    </row>
    <row r="19" spans="1:7" ht="12.75">
      <c r="A19" s="201"/>
      <c r="B19" s="202" t="s">
        <v>54</v>
      </c>
      <c r="C19" s="34" t="s">
        <v>130</v>
      </c>
      <c r="D19" s="204">
        <v>45000</v>
      </c>
      <c r="E19" s="204"/>
      <c r="F19" s="204"/>
      <c r="G19" s="34">
        <f>D19+E19-F19</f>
        <v>45000</v>
      </c>
    </row>
    <row r="20" spans="1:7" ht="12.75">
      <c r="A20" s="201"/>
      <c r="B20" s="202" t="s">
        <v>54</v>
      </c>
      <c r="C20" s="34" t="s">
        <v>175</v>
      </c>
      <c r="D20" s="204">
        <v>35000</v>
      </c>
      <c r="E20" s="204"/>
      <c r="F20" s="204"/>
      <c r="G20" s="34">
        <f>D20+E20-F20</f>
        <v>35000</v>
      </c>
    </row>
    <row r="21" spans="1:7" ht="22.5" customHeight="1">
      <c r="A21" s="201"/>
      <c r="B21" s="202" t="s">
        <v>54</v>
      </c>
      <c r="C21" s="30" t="s">
        <v>388</v>
      </c>
      <c r="D21" s="204">
        <v>305116</v>
      </c>
      <c r="E21" s="204"/>
      <c r="F21" s="204"/>
      <c r="G21" s="34">
        <f>D21+E21-F21</f>
        <v>305116</v>
      </c>
    </row>
    <row r="22" spans="1:7" ht="24">
      <c r="A22" s="201"/>
      <c r="B22" s="202" t="s">
        <v>54</v>
      </c>
      <c r="C22" s="30" t="s">
        <v>381</v>
      </c>
      <c r="D22" s="204">
        <v>1165110</v>
      </c>
      <c r="E22" s="204"/>
      <c r="F22" s="204"/>
      <c r="G22" s="34">
        <f>D22+E22-F22</f>
        <v>1165110</v>
      </c>
    </row>
    <row r="23" spans="1:7" ht="12.75">
      <c r="A23" s="201" t="s">
        <v>44</v>
      </c>
      <c r="B23" s="202" t="s">
        <v>7</v>
      </c>
      <c r="C23" s="203" t="s">
        <v>10</v>
      </c>
      <c r="D23" s="203">
        <f>D24</f>
        <v>500</v>
      </c>
      <c r="E23" s="203">
        <f>E24</f>
        <v>0</v>
      </c>
      <c r="F23" s="203">
        <f>F24</f>
        <v>0</v>
      </c>
      <c r="G23" s="203">
        <f>G24</f>
        <v>500</v>
      </c>
    </row>
    <row r="24" spans="1:7" ht="12.75">
      <c r="A24" s="201"/>
      <c r="B24" s="202" t="s">
        <v>46</v>
      </c>
      <c r="C24" s="34" t="s">
        <v>335</v>
      </c>
      <c r="D24" s="34">
        <v>500</v>
      </c>
      <c r="E24" s="34"/>
      <c r="F24" s="34"/>
      <c r="G24" s="34">
        <f>D24+E24-F24</f>
        <v>500</v>
      </c>
    </row>
    <row r="25" spans="1:7" ht="12.75">
      <c r="A25" s="201" t="s">
        <v>482</v>
      </c>
      <c r="B25" s="202"/>
      <c r="C25" s="203" t="s">
        <v>483</v>
      </c>
      <c r="D25" s="203">
        <f>D26</f>
        <v>8000</v>
      </c>
      <c r="E25" s="203">
        <f>E26</f>
        <v>0</v>
      </c>
      <c r="F25" s="203">
        <f>F26</f>
        <v>0</v>
      </c>
      <c r="G25" s="203">
        <f>G26</f>
        <v>8000</v>
      </c>
    </row>
    <row r="26" spans="1:7" ht="12.75">
      <c r="A26" s="201"/>
      <c r="B26" s="202" t="s">
        <v>484</v>
      </c>
      <c r="C26" s="34" t="s">
        <v>485</v>
      </c>
      <c r="D26" s="34">
        <v>8000</v>
      </c>
      <c r="E26" s="34"/>
      <c r="F26" s="34"/>
      <c r="G26" s="34">
        <f>D26+E26-F26</f>
        <v>8000</v>
      </c>
    </row>
    <row r="27" spans="1:7" ht="24">
      <c r="A27" s="201" t="s">
        <v>336</v>
      </c>
      <c r="B27" s="202" t="s">
        <v>7</v>
      </c>
      <c r="C27" s="205" t="s">
        <v>337</v>
      </c>
      <c r="D27" s="203">
        <f>D28</f>
        <v>329509</v>
      </c>
      <c r="E27" s="203">
        <f>E28</f>
        <v>0</v>
      </c>
      <c r="F27" s="203">
        <f>F28</f>
        <v>0</v>
      </c>
      <c r="G27" s="203">
        <f>G28</f>
        <v>329509</v>
      </c>
    </row>
    <row r="28" spans="1:7" ht="24">
      <c r="A28" s="201"/>
      <c r="B28" s="202" t="s">
        <v>316</v>
      </c>
      <c r="C28" s="30" t="s">
        <v>338</v>
      </c>
      <c r="D28" s="34">
        <v>329509</v>
      </c>
      <c r="E28" s="34"/>
      <c r="F28" s="34"/>
      <c r="G28" s="34">
        <f>D28+E28-F28</f>
        <v>329509</v>
      </c>
    </row>
    <row r="29" spans="1:7" ht="12.75">
      <c r="A29" s="201" t="s">
        <v>55</v>
      </c>
      <c r="B29" s="202"/>
      <c r="C29" s="203" t="s">
        <v>13</v>
      </c>
      <c r="D29" s="203">
        <f>SUM(D30:D30)</f>
        <v>1700</v>
      </c>
      <c r="E29" s="203">
        <f>SUM(E30:E30)</f>
        <v>0</v>
      </c>
      <c r="F29" s="203">
        <f>SUM(F30:F30)</f>
        <v>0</v>
      </c>
      <c r="G29" s="203">
        <f>SUM(G30:G30)</f>
        <v>1700</v>
      </c>
    </row>
    <row r="30" spans="1:7" ht="13.5" thickBot="1">
      <c r="A30" s="201"/>
      <c r="B30" s="202" t="s">
        <v>414</v>
      </c>
      <c r="C30" s="34" t="s">
        <v>294</v>
      </c>
      <c r="D30" s="34">
        <v>1700</v>
      </c>
      <c r="E30" s="34"/>
      <c r="F30" s="34"/>
      <c r="G30" s="34">
        <f>D30+E30-F30</f>
        <v>1700</v>
      </c>
    </row>
    <row r="31" spans="1:7" ht="14.25" thickBot="1" thickTop="1">
      <c r="A31" s="197" t="s">
        <v>58</v>
      </c>
      <c r="B31" s="198"/>
      <c r="C31" s="32" t="s">
        <v>57</v>
      </c>
      <c r="D31" s="32">
        <f>SUM(D32+D34+D38)</f>
        <v>945500</v>
      </c>
      <c r="E31" s="32">
        <f>SUM(E32+E34+E38)</f>
        <v>21</v>
      </c>
      <c r="F31" s="32">
        <f>SUM(F32+F34+F38)</f>
        <v>0</v>
      </c>
      <c r="G31" s="32">
        <f>SUM(G32+G34+G38)</f>
        <v>945521</v>
      </c>
    </row>
    <row r="32" spans="1:7" ht="13.5" thickTop="1">
      <c r="A32" s="193" t="s">
        <v>377</v>
      </c>
      <c r="B32" s="206"/>
      <c r="C32" s="33" t="s">
        <v>371</v>
      </c>
      <c r="D32" s="33">
        <f>SUM(D33:D33)</f>
        <v>35000</v>
      </c>
      <c r="E32" s="33">
        <f>SUM(E33:E33)</f>
        <v>0</v>
      </c>
      <c r="F32" s="33">
        <f>SUM(F33:F33)</f>
        <v>0</v>
      </c>
      <c r="G32" s="33">
        <f>SUM(G33:G33)</f>
        <v>35000</v>
      </c>
    </row>
    <row r="33" spans="1:7" ht="12.75">
      <c r="A33" s="207"/>
      <c r="B33" s="202" t="s">
        <v>49</v>
      </c>
      <c r="C33" s="34" t="s">
        <v>263</v>
      </c>
      <c r="D33" s="34">
        <v>35000</v>
      </c>
      <c r="E33" s="34"/>
      <c r="F33" s="34"/>
      <c r="G33" s="34">
        <f>D33+E33-F33</f>
        <v>35000</v>
      </c>
    </row>
    <row r="34" spans="1:7" ht="12.75">
      <c r="A34" s="193" t="s">
        <v>59</v>
      </c>
      <c r="B34" s="199"/>
      <c r="C34" s="200" t="s">
        <v>60</v>
      </c>
      <c r="D34" s="200">
        <f>SUM(D36:D36)</f>
        <v>26500</v>
      </c>
      <c r="E34" s="200">
        <f>SUM(E35:E36)</f>
        <v>21</v>
      </c>
      <c r="F34" s="200">
        <f>SUM(F35:F36)</f>
        <v>0</v>
      </c>
      <c r="G34" s="200">
        <f>SUM(G35:G36)</f>
        <v>26521</v>
      </c>
    </row>
    <row r="35" spans="1:7" ht="12.75">
      <c r="A35" s="193"/>
      <c r="B35" s="199" t="s">
        <v>254</v>
      </c>
      <c r="C35" s="208" t="s">
        <v>727</v>
      </c>
      <c r="D35" s="402"/>
      <c r="E35" s="402">
        <v>21</v>
      </c>
      <c r="F35" s="402"/>
      <c r="G35" s="34">
        <f>D35+E35-F35</f>
        <v>21</v>
      </c>
    </row>
    <row r="36" spans="1:7" ht="12.75">
      <c r="A36" s="207"/>
      <c r="B36" s="199"/>
      <c r="C36" s="208" t="s">
        <v>97</v>
      </c>
      <c r="D36" s="204">
        <f>SUM(D37:D37)</f>
        <v>26500</v>
      </c>
      <c r="E36" s="204">
        <f>SUM(E37:E37)</f>
        <v>0</v>
      </c>
      <c r="F36" s="204">
        <f>SUM(F37:F37)</f>
        <v>0</v>
      </c>
      <c r="G36" s="34">
        <f>D36+E36-F36</f>
        <v>26500</v>
      </c>
    </row>
    <row r="37" spans="1:7" ht="12.75">
      <c r="A37" s="207"/>
      <c r="B37" s="199" t="s">
        <v>1</v>
      </c>
      <c r="C37" s="208" t="s">
        <v>132</v>
      </c>
      <c r="D37" s="34">
        <v>26500</v>
      </c>
      <c r="E37" s="34"/>
      <c r="F37" s="34"/>
      <c r="G37" s="34">
        <f>D37+E37-F37</f>
        <v>26500</v>
      </c>
    </row>
    <row r="38" spans="1:7" ht="12.75">
      <c r="A38" s="201" t="s">
        <v>61</v>
      </c>
      <c r="B38" s="202"/>
      <c r="C38" s="203" t="s">
        <v>62</v>
      </c>
      <c r="D38" s="203">
        <f>SUM(D39:D42)</f>
        <v>884000</v>
      </c>
      <c r="E38" s="203">
        <f>SUM(E39:E42)</f>
        <v>0</v>
      </c>
      <c r="F38" s="203">
        <f>SUM(F39:F42)</f>
        <v>0</v>
      </c>
      <c r="G38" s="203">
        <f>SUM(G39:G42)</f>
        <v>884000</v>
      </c>
    </row>
    <row r="39" spans="1:7" ht="12.75">
      <c r="A39" s="201"/>
      <c r="B39" s="202" t="s">
        <v>45</v>
      </c>
      <c r="C39" s="36" t="s">
        <v>259</v>
      </c>
      <c r="D39" s="34">
        <v>5000</v>
      </c>
      <c r="E39" s="34"/>
      <c r="F39" s="34"/>
      <c r="G39" s="34">
        <f>D39+E39-F39</f>
        <v>5000</v>
      </c>
    </row>
    <row r="40" spans="1:7" ht="12.75">
      <c r="A40" s="201"/>
      <c r="B40" s="202" t="s">
        <v>49</v>
      </c>
      <c r="C40" s="34" t="s">
        <v>296</v>
      </c>
      <c r="D40" s="34">
        <v>170000</v>
      </c>
      <c r="E40" s="34"/>
      <c r="F40" s="34"/>
      <c r="G40" s="34">
        <f>D40+E40-F40</f>
        <v>170000</v>
      </c>
    </row>
    <row r="41" spans="1:7" ht="12.75">
      <c r="A41" s="201"/>
      <c r="B41" s="202" t="s">
        <v>46</v>
      </c>
      <c r="C41" s="208" t="s">
        <v>420</v>
      </c>
      <c r="D41" s="34">
        <v>159000</v>
      </c>
      <c r="E41" s="34"/>
      <c r="F41" s="34"/>
      <c r="G41" s="34">
        <f>D41+E41-F41</f>
        <v>159000</v>
      </c>
    </row>
    <row r="42" spans="1:7" ht="12.75">
      <c r="A42" s="201"/>
      <c r="B42" s="202"/>
      <c r="C42" s="34" t="s">
        <v>97</v>
      </c>
      <c r="D42" s="34">
        <f>SUM(D43:D51)</f>
        <v>550000</v>
      </c>
      <c r="E42" s="34">
        <f>SUM(E43:E51)</f>
        <v>0</v>
      </c>
      <c r="F42" s="34">
        <f>SUM(F43:F51)</f>
        <v>0</v>
      </c>
      <c r="G42" s="34">
        <f>SUM(G43:G51)</f>
        <v>550000</v>
      </c>
    </row>
    <row r="43" spans="1:7" ht="12.75">
      <c r="A43" s="201"/>
      <c r="B43" s="202" t="s">
        <v>54</v>
      </c>
      <c r="C43" s="34" t="s">
        <v>339</v>
      </c>
      <c r="D43" s="204">
        <v>14000</v>
      </c>
      <c r="E43" s="204"/>
      <c r="F43" s="204"/>
      <c r="G43" s="34">
        <f aca="true" t="shared" si="0" ref="G43:G51">D43+E43-F43</f>
        <v>14000</v>
      </c>
    </row>
    <row r="44" spans="1:7" ht="12.75">
      <c r="A44" s="201"/>
      <c r="B44" s="202" t="s">
        <v>54</v>
      </c>
      <c r="C44" s="34" t="s">
        <v>495</v>
      </c>
      <c r="D44" s="204">
        <v>49000</v>
      </c>
      <c r="E44" s="204"/>
      <c r="F44" s="204"/>
      <c r="G44" s="34">
        <f t="shared" si="0"/>
        <v>49000</v>
      </c>
    </row>
    <row r="45" spans="1:7" ht="12.75">
      <c r="A45" s="201"/>
      <c r="B45" s="202" t="s">
        <v>54</v>
      </c>
      <c r="C45" s="34" t="s">
        <v>386</v>
      </c>
      <c r="D45" s="204">
        <v>27000</v>
      </c>
      <c r="E45" s="204"/>
      <c r="F45" s="204"/>
      <c r="G45" s="34">
        <f t="shared" si="0"/>
        <v>27000</v>
      </c>
    </row>
    <row r="46" spans="1:7" ht="12.75">
      <c r="A46" s="201"/>
      <c r="B46" s="202" t="s">
        <v>54</v>
      </c>
      <c r="C46" s="34" t="s">
        <v>173</v>
      </c>
      <c r="D46" s="204">
        <v>10000</v>
      </c>
      <c r="E46" s="204"/>
      <c r="F46" s="204"/>
      <c r="G46" s="34">
        <f t="shared" si="0"/>
        <v>10000</v>
      </c>
    </row>
    <row r="47" spans="1:7" ht="12.75">
      <c r="A47" s="201"/>
      <c r="B47" s="202" t="s">
        <v>54</v>
      </c>
      <c r="C47" s="34" t="s">
        <v>387</v>
      </c>
      <c r="D47" s="204">
        <v>150000</v>
      </c>
      <c r="E47" s="204"/>
      <c r="F47" s="204"/>
      <c r="G47" s="34">
        <f t="shared" si="0"/>
        <v>150000</v>
      </c>
    </row>
    <row r="48" spans="1:7" ht="12.75">
      <c r="A48" s="201"/>
      <c r="B48" s="202" t="s">
        <v>54</v>
      </c>
      <c r="C48" s="34" t="s">
        <v>496</v>
      </c>
      <c r="D48" s="204">
        <v>100000</v>
      </c>
      <c r="E48" s="204"/>
      <c r="F48" s="204"/>
      <c r="G48" s="34">
        <f t="shared" si="0"/>
        <v>100000</v>
      </c>
    </row>
    <row r="49" spans="1:7" ht="12.75">
      <c r="A49" s="201"/>
      <c r="B49" s="202" t="s">
        <v>54</v>
      </c>
      <c r="C49" s="34" t="s">
        <v>497</v>
      </c>
      <c r="D49" s="204">
        <v>60000</v>
      </c>
      <c r="E49" s="204"/>
      <c r="F49" s="204"/>
      <c r="G49" s="34">
        <f t="shared" si="0"/>
        <v>60000</v>
      </c>
    </row>
    <row r="50" spans="1:7" ht="12.75">
      <c r="A50" s="201"/>
      <c r="B50" s="202" t="s">
        <v>54</v>
      </c>
      <c r="C50" s="34" t="s">
        <v>177</v>
      </c>
      <c r="D50" s="204">
        <v>20000</v>
      </c>
      <c r="E50" s="204"/>
      <c r="F50" s="204"/>
      <c r="G50" s="34">
        <f t="shared" si="0"/>
        <v>20000</v>
      </c>
    </row>
    <row r="51" spans="1:7" ht="13.5" thickBot="1">
      <c r="A51" s="201"/>
      <c r="B51" s="202" t="s">
        <v>54</v>
      </c>
      <c r="C51" s="34" t="s">
        <v>176</v>
      </c>
      <c r="D51" s="204">
        <v>120000</v>
      </c>
      <c r="E51" s="204"/>
      <c r="F51" s="204"/>
      <c r="G51" s="34">
        <f t="shared" si="0"/>
        <v>120000</v>
      </c>
    </row>
    <row r="52" spans="1:7" ht="14.25" thickBot="1" thickTop="1">
      <c r="A52" s="197" t="s">
        <v>251</v>
      </c>
      <c r="B52" s="198"/>
      <c r="C52" s="209" t="s">
        <v>252</v>
      </c>
      <c r="D52" s="32">
        <f>SUM(D53+D55)</f>
        <v>63450</v>
      </c>
      <c r="E52" s="32">
        <f>SUM(E53+E55)</f>
        <v>306430</v>
      </c>
      <c r="F52" s="32">
        <f>SUM(F53+F55)</f>
        <v>0</v>
      </c>
      <c r="G52" s="32">
        <f>SUM(G53+G55)</f>
        <v>369880</v>
      </c>
    </row>
    <row r="53" spans="1:7" ht="14.25" customHeight="1" thickTop="1">
      <c r="A53" s="210" t="s">
        <v>266</v>
      </c>
      <c r="B53" s="211"/>
      <c r="C53" s="212" t="s">
        <v>267</v>
      </c>
      <c r="D53" s="213">
        <f>D54</f>
        <v>3450</v>
      </c>
      <c r="E53" s="213">
        <f>E54</f>
        <v>0</v>
      </c>
      <c r="F53" s="213">
        <f>F54</f>
        <v>0</v>
      </c>
      <c r="G53" s="213">
        <f>G54</f>
        <v>3450</v>
      </c>
    </row>
    <row r="54" spans="1:7" ht="24">
      <c r="A54" s="201"/>
      <c r="B54" s="214" t="s">
        <v>142</v>
      </c>
      <c r="C54" s="39" t="s">
        <v>498</v>
      </c>
      <c r="D54" s="34">
        <v>3450</v>
      </c>
      <c r="E54" s="34"/>
      <c r="F54" s="34"/>
      <c r="G54" s="34">
        <f>D54+E54-F54</f>
        <v>3450</v>
      </c>
    </row>
    <row r="55" spans="1:7" ht="12.75">
      <c r="A55" s="215" t="s">
        <v>253</v>
      </c>
      <c r="B55" s="216"/>
      <c r="C55" s="217" t="s">
        <v>13</v>
      </c>
      <c r="D55" s="218">
        <f>SUM(D57:D57)</f>
        <v>60000</v>
      </c>
      <c r="E55" s="218">
        <f>SUM(E56:E57)</f>
        <v>306430</v>
      </c>
      <c r="F55" s="218">
        <f>SUM(F56:F57)</f>
        <v>0</v>
      </c>
      <c r="G55" s="218">
        <f>SUM(G56:G57)</f>
        <v>366430</v>
      </c>
    </row>
    <row r="56" spans="1:7" ht="24">
      <c r="A56" s="201"/>
      <c r="B56" s="214" t="s">
        <v>54</v>
      </c>
      <c r="C56" s="39" t="s">
        <v>730</v>
      </c>
      <c r="D56" s="219"/>
      <c r="E56" s="219">
        <v>306430</v>
      </c>
      <c r="F56" s="219"/>
      <c r="G56" s="34">
        <f>D56+E56-F56</f>
        <v>306430</v>
      </c>
    </row>
    <row r="57" spans="1:7" ht="24.75" thickBot="1">
      <c r="A57" s="207"/>
      <c r="B57" s="202" t="s">
        <v>54</v>
      </c>
      <c r="C57" s="30" t="s">
        <v>441</v>
      </c>
      <c r="D57" s="204">
        <v>60000</v>
      </c>
      <c r="E57" s="204"/>
      <c r="F57" s="204"/>
      <c r="G57" s="34">
        <f>D57+E57-F57</f>
        <v>60000</v>
      </c>
    </row>
    <row r="58" spans="1:7" ht="14.25" thickBot="1" thickTop="1">
      <c r="A58" s="197" t="s">
        <v>63</v>
      </c>
      <c r="B58" s="198"/>
      <c r="C58" s="209" t="s">
        <v>71</v>
      </c>
      <c r="D58" s="32">
        <f>SUM(D59+D63+D65)</f>
        <v>1613490</v>
      </c>
      <c r="E58" s="32">
        <f>SUM(E59+E63+E65)</f>
        <v>23000</v>
      </c>
      <c r="F58" s="32">
        <f>SUM(F59+F63+F65)</f>
        <v>0</v>
      </c>
      <c r="G58" s="32">
        <f>SUM(G59+G63+G65)</f>
        <v>1636490</v>
      </c>
    </row>
    <row r="59" spans="1:7" ht="13.5" thickTop="1">
      <c r="A59" s="201" t="s">
        <v>64</v>
      </c>
      <c r="B59" s="202"/>
      <c r="C59" s="203" t="s">
        <v>18</v>
      </c>
      <c r="D59" s="203">
        <f>SUM(D60:D62)</f>
        <v>87390</v>
      </c>
      <c r="E59" s="203">
        <f>SUM(E60:E62)</f>
        <v>0</v>
      </c>
      <c r="F59" s="203">
        <f>SUM(F60:F62)</f>
        <v>0</v>
      </c>
      <c r="G59" s="203">
        <f>SUM(G60:G62)</f>
        <v>87390</v>
      </c>
    </row>
    <row r="60" spans="1:7" ht="12.75">
      <c r="A60" s="201"/>
      <c r="B60" s="202" t="s">
        <v>46</v>
      </c>
      <c r="C60" s="34" t="s">
        <v>95</v>
      </c>
      <c r="D60" s="34">
        <f>43800+5000</f>
        <v>48800</v>
      </c>
      <c r="E60" s="34"/>
      <c r="F60" s="34"/>
      <c r="G60" s="34">
        <f>D60+E60-F60</f>
        <v>48800</v>
      </c>
    </row>
    <row r="61" spans="1:7" ht="12.75">
      <c r="A61" s="201"/>
      <c r="B61" s="202" t="s">
        <v>254</v>
      </c>
      <c r="C61" s="34" t="s">
        <v>544</v>
      </c>
      <c r="D61" s="34">
        <v>3090</v>
      </c>
      <c r="E61" s="34"/>
      <c r="F61" s="34"/>
      <c r="G61" s="34">
        <f>D61+E61-F61</f>
        <v>3090</v>
      </c>
    </row>
    <row r="62" spans="1:7" ht="12.75">
      <c r="A62" s="201"/>
      <c r="B62" s="202" t="s">
        <v>340</v>
      </c>
      <c r="C62" s="34" t="s">
        <v>341</v>
      </c>
      <c r="D62" s="220">
        <v>35500</v>
      </c>
      <c r="E62" s="220"/>
      <c r="F62" s="220"/>
      <c r="G62" s="34">
        <f>D62+E62-F62</f>
        <v>35500</v>
      </c>
    </row>
    <row r="63" spans="1:7" ht="12.75">
      <c r="A63" s="201" t="s">
        <v>486</v>
      </c>
      <c r="B63" s="202"/>
      <c r="C63" s="203" t="s">
        <v>487</v>
      </c>
      <c r="D63" s="203">
        <f>SUM(D64:D64)</f>
        <v>1481500</v>
      </c>
      <c r="E63" s="203">
        <f>SUM(E64:E64)</f>
        <v>23000</v>
      </c>
      <c r="F63" s="203">
        <f>SUM(F64:F64)</f>
        <v>0</v>
      </c>
      <c r="G63" s="203">
        <f>SUM(G64:G64)</f>
        <v>1504500</v>
      </c>
    </row>
    <row r="64" spans="1:7" ht="24">
      <c r="A64" s="201"/>
      <c r="B64" s="202" t="s">
        <v>439</v>
      </c>
      <c r="C64" s="30" t="s">
        <v>732</v>
      </c>
      <c r="D64" s="220">
        <v>1481500</v>
      </c>
      <c r="E64" s="220">
        <v>23000</v>
      </c>
      <c r="F64" s="220"/>
      <c r="G64" s="34">
        <f>D64+E64-F64</f>
        <v>1504500</v>
      </c>
    </row>
    <row r="65" spans="1:7" ht="12.75">
      <c r="A65" s="201" t="s">
        <v>65</v>
      </c>
      <c r="B65" s="202"/>
      <c r="C65" s="203" t="s">
        <v>13</v>
      </c>
      <c r="D65" s="203">
        <f>SUM(D66:D66)</f>
        <v>44600</v>
      </c>
      <c r="E65" s="203">
        <f>SUM(E66:E66)</f>
        <v>0</v>
      </c>
      <c r="F65" s="203">
        <f>SUM(F66:F66)</f>
        <v>0</v>
      </c>
      <c r="G65" s="203">
        <f>SUM(G66:G66)</f>
        <v>44600</v>
      </c>
    </row>
    <row r="66" spans="1:7" ht="13.5" thickBot="1">
      <c r="A66" s="201"/>
      <c r="B66" s="214" t="s">
        <v>46</v>
      </c>
      <c r="C66" s="36" t="s">
        <v>95</v>
      </c>
      <c r="D66" s="36">
        <v>44600</v>
      </c>
      <c r="E66" s="36"/>
      <c r="F66" s="36"/>
      <c r="G66" s="34">
        <f>D66+E66-F66</f>
        <v>44600</v>
      </c>
    </row>
    <row r="67" spans="1:7" ht="14.25" thickBot="1" thickTop="1">
      <c r="A67" s="197" t="s">
        <v>67</v>
      </c>
      <c r="B67" s="198"/>
      <c r="C67" s="32" t="s">
        <v>68</v>
      </c>
      <c r="D67" s="32">
        <f>SUM(D68+D71+D73+D76)</f>
        <v>335749</v>
      </c>
      <c r="E67" s="32">
        <f>SUM(E68+E71+E73+E76)</f>
        <v>0</v>
      </c>
      <c r="F67" s="32">
        <f>SUM(F68+F71+F73+F76)</f>
        <v>0</v>
      </c>
      <c r="G67" s="32">
        <f>SUM(G68+G71+G73+G76)</f>
        <v>335749</v>
      </c>
    </row>
    <row r="68" spans="1:7" ht="13.5" thickTop="1">
      <c r="A68" s="193" t="s">
        <v>69</v>
      </c>
      <c r="B68" s="199" t="s">
        <v>7</v>
      </c>
      <c r="C68" s="200" t="s">
        <v>70</v>
      </c>
      <c r="D68" s="200">
        <f>SUM(D69:D70)</f>
        <v>200000</v>
      </c>
      <c r="E68" s="200">
        <f>SUM(E69:E70)</f>
        <v>0</v>
      </c>
      <c r="F68" s="200">
        <f>SUM(F69:F70)</f>
        <v>0</v>
      </c>
      <c r="G68" s="200">
        <f>SUM(G69:G70)</f>
        <v>200000</v>
      </c>
    </row>
    <row r="69" spans="1:7" ht="12.75">
      <c r="A69" s="193"/>
      <c r="B69" s="199" t="s">
        <v>284</v>
      </c>
      <c r="C69" s="208" t="s">
        <v>285</v>
      </c>
      <c r="D69" s="208">
        <v>40000</v>
      </c>
      <c r="E69" s="208"/>
      <c r="F69" s="208"/>
      <c r="G69" s="34">
        <f>D69+E69-F69</f>
        <v>40000</v>
      </c>
    </row>
    <row r="70" spans="1:7" ht="12.75">
      <c r="A70" s="221"/>
      <c r="B70" s="199" t="s">
        <v>46</v>
      </c>
      <c r="C70" s="208" t="s">
        <v>95</v>
      </c>
      <c r="D70" s="34">
        <v>160000</v>
      </c>
      <c r="E70" s="34"/>
      <c r="F70" s="34"/>
      <c r="G70" s="34">
        <f>D70+E70-F70</f>
        <v>160000</v>
      </c>
    </row>
    <row r="71" spans="1:7" ht="12.75">
      <c r="A71" s="221" t="s">
        <v>256</v>
      </c>
      <c r="B71" s="199" t="s">
        <v>7</v>
      </c>
      <c r="C71" s="200" t="s">
        <v>257</v>
      </c>
      <c r="D71" s="200">
        <f>D72</f>
        <v>20000</v>
      </c>
      <c r="E71" s="200">
        <f>E72</f>
        <v>0</v>
      </c>
      <c r="F71" s="200">
        <f>F72</f>
        <v>0</v>
      </c>
      <c r="G71" s="200">
        <f>G72</f>
        <v>20000</v>
      </c>
    </row>
    <row r="72" spans="1:7" ht="12.75">
      <c r="A72" s="221"/>
      <c r="B72" s="199" t="s">
        <v>46</v>
      </c>
      <c r="C72" s="208" t="s">
        <v>95</v>
      </c>
      <c r="D72" s="34">
        <v>20000</v>
      </c>
      <c r="E72" s="34"/>
      <c r="F72" s="34"/>
      <c r="G72" s="34">
        <f>D72+E72-F72</f>
        <v>20000</v>
      </c>
    </row>
    <row r="73" spans="1:7" ht="12.75">
      <c r="A73" s="193" t="s">
        <v>488</v>
      </c>
      <c r="B73" s="206"/>
      <c r="C73" s="33" t="s">
        <v>489</v>
      </c>
      <c r="D73" s="33">
        <f>SUM(D74:D75)</f>
        <v>70990</v>
      </c>
      <c r="E73" s="33">
        <f>SUM(E74:E75)</f>
        <v>0</v>
      </c>
      <c r="F73" s="33">
        <f>SUM(F74:F75)</f>
        <v>0</v>
      </c>
      <c r="G73" s="33">
        <f>SUM(G74:G75)</f>
        <v>70990</v>
      </c>
    </row>
    <row r="74" spans="1:7" s="29" customFormat="1" ht="12.75">
      <c r="A74" s="222"/>
      <c r="B74" s="223" t="s">
        <v>66</v>
      </c>
      <c r="C74" s="224" t="s">
        <v>291</v>
      </c>
      <c r="D74" s="34">
        <v>670</v>
      </c>
      <c r="E74" s="34"/>
      <c r="F74" s="34"/>
      <c r="G74" s="34">
        <f>D74+E74-F74</f>
        <v>670</v>
      </c>
    </row>
    <row r="75" spans="1:7" ht="12.75">
      <c r="A75" s="221"/>
      <c r="B75" s="225" t="s">
        <v>46</v>
      </c>
      <c r="C75" s="226" t="s">
        <v>491</v>
      </c>
      <c r="D75" s="34">
        <v>70320</v>
      </c>
      <c r="E75" s="34"/>
      <c r="F75" s="34"/>
      <c r="G75" s="34">
        <f>D75+E75-F75</f>
        <v>70320</v>
      </c>
    </row>
    <row r="76" spans="1:7" ht="12.75">
      <c r="A76" s="227" t="s">
        <v>523</v>
      </c>
      <c r="B76" s="199"/>
      <c r="C76" s="200" t="s">
        <v>13</v>
      </c>
      <c r="D76" s="200">
        <f>D77</f>
        <v>44759</v>
      </c>
      <c r="E76" s="200">
        <f>E77</f>
        <v>0</v>
      </c>
      <c r="F76" s="200">
        <f>F77</f>
        <v>0</v>
      </c>
      <c r="G76" s="200">
        <f>G77</f>
        <v>44759</v>
      </c>
    </row>
    <row r="77" spans="1:7" ht="13.5" thickBot="1">
      <c r="A77" s="193"/>
      <c r="B77" s="206" t="s">
        <v>54</v>
      </c>
      <c r="C77" s="228" t="s">
        <v>524</v>
      </c>
      <c r="D77" s="228">
        <v>44759</v>
      </c>
      <c r="E77" s="228"/>
      <c r="F77" s="228"/>
      <c r="G77" s="34">
        <f>D77+E77-F77</f>
        <v>44759</v>
      </c>
    </row>
    <row r="78" spans="1:7" ht="14.25" thickBot="1" thickTop="1">
      <c r="A78" s="197" t="s">
        <v>72</v>
      </c>
      <c r="B78" s="198"/>
      <c r="C78" s="209" t="s">
        <v>73</v>
      </c>
      <c r="D78" s="32">
        <f>SUM(D79+D95+D104+D126+D129)</f>
        <v>3565087</v>
      </c>
      <c r="E78" s="32">
        <f>SUM(E79+E93+E95+E104+E126+E129)</f>
        <v>4360</v>
      </c>
      <c r="F78" s="32">
        <f>SUM(F79+F93+F95+F104+F126+F129)</f>
        <v>27360</v>
      </c>
      <c r="G78" s="32">
        <f>SUM(G79+G93+G95+G104+G126+G129)</f>
        <v>3542087</v>
      </c>
    </row>
    <row r="79" spans="1:7" ht="13.5" thickTop="1">
      <c r="A79" s="229" t="s">
        <v>74</v>
      </c>
      <c r="B79" s="230"/>
      <c r="C79" s="231" t="s">
        <v>30</v>
      </c>
      <c r="D79" s="231">
        <f>SUM(D80:D92)</f>
        <v>295639</v>
      </c>
      <c r="E79" s="231">
        <f>SUM(E80:E92)</f>
        <v>0</v>
      </c>
      <c r="F79" s="231">
        <f>SUM(F80:F92)</f>
        <v>0</v>
      </c>
      <c r="G79" s="231">
        <f>SUM(G80:G92)</f>
        <v>295639</v>
      </c>
    </row>
    <row r="80" spans="1:7" ht="12.75">
      <c r="A80" s="193"/>
      <c r="B80" s="199" t="s">
        <v>79</v>
      </c>
      <c r="C80" s="208" t="s">
        <v>80</v>
      </c>
      <c r="D80" s="208">
        <v>802</v>
      </c>
      <c r="E80" s="208"/>
      <c r="F80" s="208"/>
      <c r="G80" s="34">
        <f aca="true" t="shared" si="1" ref="G80:G133">D80+E80-F80</f>
        <v>802</v>
      </c>
    </row>
    <row r="81" spans="1:7" ht="12.75">
      <c r="A81" s="201"/>
      <c r="B81" s="202" t="s">
        <v>81</v>
      </c>
      <c r="C81" s="34" t="s">
        <v>409</v>
      </c>
      <c r="D81" s="34">
        <v>187690</v>
      </c>
      <c r="E81" s="34"/>
      <c r="F81" s="34"/>
      <c r="G81" s="34">
        <f t="shared" si="1"/>
        <v>187690</v>
      </c>
    </row>
    <row r="82" spans="1:7" ht="12.75">
      <c r="A82" s="201"/>
      <c r="B82" s="202" t="s">
        <v>82</v>
      </c>
      <c r="C82" s="34" t="s">
        <v>15</v>
      </c>
      <c r="D82" s="34">
        <v>12149</v>
      </c>
      <c r="E82" s="34"/>
      <c r="F82" s="34"/>
      <c r="G82" s="34">
        <f t="shared" si="1"/>
        <v>12149</v>
      </c>
    </row>
    <row r="83" spans="1:7" ht="12.75">
      <c r="A83" s="201"/>
      <c r="B83" s="202" t="s">
        <v>50</v>
      </c>
      <c r="C83" s="34" t="s">
        <v>11</v>
      </c>
      <c r="D83" s="34">
        <f>2094+341+28521</f>
        <v>30956</v>
      </c>
      <c r="E83" s="34"/>
      <c r="F83" s="34"/>
      <c r="G83" s="34">
        <f t="shared" si="1"/>
        <v>30956</v>
      </c>
    </row>
    <row r="84" spans="1:7" ht="12.75">
      <c r="A84" s="201"/>
      <c r="B84" s="202" t="s">
        <v>51</v>
      </c>
      <c r="C84" s="34" t="s">
        <v>12</v>
      </c>
      <c r="D84" s="34">
        <f>4057+298</f>
        <v>4355</v>
      </c>
      <c r="E84" s="34"/>
      <c r="F84" s="34"/>
      <c r="G84" s="34">
        <f t="shared" si="1"/>
        <v>4355</v>
      </c>
    </row>
    <row r="85" spans="1:7" ht="12.75">
      <c r="A85" s="201"/>
      <c r="B85" s="202" t="s">
        <v>284</v>
      </c>
      <c r="C85" s="34" t="s">
        <v>285</v>
      </c>
      <c r="D85" s="34">
        <v>900</v>
      </c>
      <c r="E85" s="34"/>
      <c r="F85" s="34"/>
      <c r="G85" s="34">
        <f t="shared" si="1"/>
        <v>900</v>
      </c>
    </row>
    <row r="86" spans="1:7" ht="12.75">
      <c r="A86" s="201"/>
      <c r="B86" s="202" t="s">
        <v>45</v>
      </c>
      <c r="C86" s="34" t="s">
        <v>56</v>
      </c>
      <c r="D86" s="34">
        <v>19788</v>
      </c>
      <c r="E86" s="34"/>
      <c r="F86" s="34"/>
      <c r="G86" s="34">
        <f t="shared" si="1"/>
        <v>19788</v>
      </c>
    </row>
    <row r="87" spans="1:7" ht="12.75">
      <c r="A87" s="201"/>
      <c r="B87" s="202" t="s">
        <v>66</v>
      </c>
      <c r="C87" s="34" t="s">
        <v>26</v>
      </c>
      <c r="D87" s="34">
        <v>9966</v>
      </c>
      <c r="E87" s="34"/>
      <c r="F87" s="34"/>
      <c r="G87" s="34">
        <f t="shared" si="1"/>
        <v>9966</v>
      </c>
    </row>
    <row r="88" spans="1:7" ht="12.75">
      <c r="A88" s="201"/>
      <c r="B88" s="202" t="s">
        <v>49</v>
      </c>
      <c r="C88" s="208" t="s">
        <v>87</v>
      </c>
      <c r="D88" s="34">
        <v>1900</v>
      </c>
      <c r="E88" s="34"/>
      <c r="F88" s="34"/>
      <c r="G88" s="34">
        <f t="shared" si="1"/>
        <v>1900</v>
      </c>
    </row>
    <row r="89" spans="1:7" ht="12.75">
      <c r="A89" s="201"/>
      <c r="B89" s="202" t="s">
        <v>417</v>
      </c>
      <c r="C89" s="208" t="s">
        <v>418</v>
      </c>
      <c r="D89" s="34">
        <v>70</v>
      </c>
      <c r="E89" s="34"/>
      <c r="F89" s="34"/>
      <c r="G89" s="34">
        <f t="shared" si="1"/>
        <v>70</v>
      </c>
    </row>
    <row r="90" spans="1:7" ht="12.75">
      <c r="A90" s="201"/>
      <c r="B90" s="202" t="s">
        <v>46</v>
      </c>
      <c r="C90" s="208" t="s">
        <v>95</v>
      </c>
      <c r="D90" s="34">
        <v>22306</v>
      </c>
      <c r="E90" s="34"/>
      <c r="F90" s="34"/>
      <c r="G90" s="34">
        <f t="shared" si="1"/>
        <v>22306</v>
      </c>
    </row>
    <row r="91" spans="1:7" ht="12.75">
      <c r="A91" s="201"/>
      <c r="B91" s="202" t="s">
        <v>84</v>
      </c>
      <c r="C91" s="208" t="s">
        <v>99</v>
      </c>
      <c r="D91" s="34">
        <v>350</v>
      </c>
      <c r="E91" s="34"/>
      <c r="F91" s="34"/>
      <c r="G91" s="34">
        <f t="shared" si="1"/>
        <v>350</v>
      </c>
    </row>
    <row r="92" spans="1:7" ht="12.75">
      <c r="A92" s="201"/>
      <c r="B92" s="202" t="s">
        <v>85</v>
      </c>
      <c r="C92" s="34" t="s">
        <v>499</v>
      </c>
      <c r="D92" s="34">
        <v>4407</v>
      </c>
      <c r="E92" s="34"/>
      <c r="F92" s="34"/>
      <c r="G92" s="34">
        <f t="shared" si="1"/>
        <v>4407</v>
      </c>
    </row>
    <row r="93" spans="1:7" ht="12.75">
      <c r="A93" s="201" t="s">
        <v>574</v>
      </c>
      <c r="B93" s="202"/>
      <c r="C93" s="203" t="s">
        <v>575</v>
      </c>
      <c r="D93" s="203"/>
      <c r="E93" s="203">
        <f>E94</f>
        <v>4360</v>
      </c>
      <c r="F93" s="203">
        <f>F94</f>
        <v>0</v>
      </c>
      <c r="G93" s="203">
        <f>G94</f>
        <v>4360</v>
      </c>
    </row>
    <row r="94" spans="1:7" ht="12.75">
      <c r="A94" s="201"/>
      <c r="B94" s="202" t="s">
        <v>415</v>
      </c>
      <c r="C94" s="34" t="s">
        <v>576</v>
      </c>
      <c r="D94" s="34"/>
      <c r="E94" s="34">
        <v>4360</v>
      </c>
      <c r="F94" s="34"/>
      <c r="G94" s="34">
        <f t="shared" si="1"/>
        <v>4360</v>
      </c>
    </row>
    <row r="95" spans="1:7" ht="12.75">
      <c r="A95" s="201" t="s">
        <v>86</v>
      </c>
      <c r="B95" s="202"/>
      <c r="C95" s="203" t="s">
        <v>17</v>
      </c>
      <c r="D95" s="203">
        <f>SUM(D96:D103)</f>
        <v>146169</v>
      </c>
      <c r="E95" s="203">
        <f>SUM(E96:E103)</f>
        <v>0</v>
      </c>
      <c r="F95" s="203">
        <f>SUM(F96:F103)</f>
        <v>0</v>
      </c>
      <c r="G95" s="203">
        <f>SUM(G96:G103)</f>
        <v>146169</v>
      </c>
    </row>
    <row r="96" spans="1:7" ht="12.75">
      <c r="A96" s="201"/>
      <c r="B96" s="202" t="s">
        <v>47</v>
      </c>
      <c r="C96" s="34" t="s">
        <v>364</v>
      </c>
      <c r="D96" s="34">
        <v>93260</v>
      </c>
      <c r="E96" s="34"/>
      <c r="F96" s="34"/>
      <c r="G96" s="34">
        <f t="shared" si="1"/>
        <v>93260</v>
      </c>
    </row>
    <row r="97" spans="1:7" ht="12.75">
      <c r="A97" s="201"/>
      <c r="B97" s="202" t="s">
        <v>45</v>
      </c>
      <c r="C97" s="36" t="s">
        <v>240</v>
      </c>
      <c r="D97" s="34">
        <v>13808</v>
      </c>
      <c r="E97" s="34"/>
      <c r="F97" s="34"/>
      <c r="G97" s="34">
        <f t="shared" si="1"/>
        <v>13808</v>
      </c>
    </row>
    <row r="98" spans="1:7" ht="12.75">
      <c r="A98" s="201"/>
      <c r="B98" s="202" t="s">
        <v>66</v>
      </c>
      <c r="C98" s="34" t="s">
        <v>26</v>
      </c>
      <c r="D98" s="34">
        <v>8985</v>
      </c>
      <c r="E98" s="34"/>
      <c r="F98" s="34"/>
      <c r="G98" s="34">
        <f t="shared" si="1"/>
        <v>8985</v>
      </c>
    </row>
    <row r="99" spans="1:7" ht="12.75">
      <c r="A99" s="201"/>
      <c r="B99" s="202" t="s">
        <v>49</v>
      </c>
      <c r="C99" s="208" t="s">
        <v>87</v>
      </c>
      <c r="D99" s="34">
        <v>1050</v>
      </c>
      <c r="E99" s="34"/>
      <c r="F99" s="34"/>
      <c r="G99" s="34">
        <f t="shared" si="1"/>
        <v>1050</v>
      </c>
    </row>
    <row r="100" spans="1:7" ht="12.75">
      <c r="A100" s="201"/>
      <c r="B100" s="202" t="s">
        <v>46</v>
      </c>
      <c r="C100" s="208" t="s">
        <v>241</v>
      </c>
      <c r="D100" s="34">
        <v>12266</v>
      </c>
      <c r="E100" s="34"/>
      <c r="F100" s="34"/>
      <c r="G100" s="34">
        <f t="shared" si="1"/>
        <v>12266</v>
      </c>
    </row>
    <row r="101" spans="1:7" ht="12.75">
      <c r="A101" s="201"/>
      <c r="B101" s="202" t="s">
        <v>423</v>
      </c>
      <c r="C101" s="208" t="s">
        <v>545</v>
      </c>
      <c r="D101" s="34">
        <v>600</v>
      </c>
      <c r="E101" s="34"/>
      <c r="F101" s="34"/>
      <c r="G101" s="34">
        <f t="shared" si="1"/>
        <v>600</v>
      </c>
    </row>
    <row r="102" spans="1:7" ht="12.75">
      <c r="A102" s="201"/>
      <c r="B102" s="202" t="s">
        <v>84</v>
      </c>
      <c r="C102" s="208" t="s">
        <v>99</v>
      </c>
      <c r="D102" s="34">
        <v>1200</v>
      </c>
      <c r="E102" s="34"/>
      <c r="F102" s="34"/>
      <c r="G102" s="34">
        <f t="shared" si="1"/>
        <v>1200</v>
      </c>
    </row>
    <row r="103" spans="1:7" ht="12.75">
      <c r="A103" s="201"/>
      <c r="B103" s="202" t="s">
        <v>88</v>
      </c>
      <c r="C103" s="34" t="s">
        <v>394</v>
      </c>
      <c r="D103" s="34">
        <v>15000</v>
      </c>
      <c r="E103" s="34"/>
      <c r="F103" s="34"/>
      <c r="G103" s="34">
        <f t="shared" si="1"/>
        <v>15000</v>
      </c>
    </row>
    <row r="104" spans="1:7" ht="12.75">
      <c r="A104" s="201" t="s">
        <v>92</v>
      </c>
      <c r="B104" s="202"/>
      <c r="C104" s="203" t="s">
        <v>32</v>
      </c>
      <c r="D104" s="203">
        <f>SUM(D105:D123)</f>
        <v>3023139</v>
      </c>
      <c r="E104" s="203">
        <f>SUM(E105:E123)</f>
        <v>0</v>
      </c>
      <c r="F104" s="203">
        <f>SUM(F105:F123)</f>
        <v>23000</v>
      </c>
      <c r="G104" s="203">
        <f>SUM(G105:G123)</f>
        <v>3000139</v>
      </c>
    </row>
    <row r="105" spans="1:7" ht="12.75">
      <c r="A105" s="201"/>
      <c r="B105" s="202" t="s">
        <v>79</v>
      </c>
      <c r="C105" s="34" t="s">
        <v>440</v>
      </c>
      <c r="D105" s="34">
        <v>2000</v>
      </c>
      <c r="E105" s="34"/>
      <c r="F105" s="34"/>
      <c r="G105" s="34">
        <f t="shared" si="1"/>
        <v>2000</v>
      </c>
    </row>
    <row r="106" spans="1:7" ht="12.75">
      <c r="A106" s="201"/>
      <c r="B106" s="202" t="s">
        <v>81</v>
      </c>
      <c r="C106" s="34" t="s">
        <v>409</v>
      </c>
      <c r="D106" s="34">
        <v>1847413</v>
      </c>
      <c r="E106" s="34"/>
      <c r="F106" s="34">
        <v>20000</v>
      </c>
      <c r="G106" s="34">
        <f t="shared" si="1"/>
        <v>1827413</v>
      </c>
    </row>
    <row r="107" spans="1:7" ht="12.75">
      <c r="A107" s="201"/>
      <c r="B107" s="202" t="s">
        <v>82</v>
      </c>
      <c r="C107" s="34" t="s">
        <v>15</v>
      </c>
      <c r="D107" s="34">
        <v>93597</v>
      </c>
      <c r="E107" s="34"/>
      <c r="F107" s="34"/>
      <c r="G107" s="34">
        <f t="shared" si="1"/>
        <v>93597</v>
      </c>
    </row>
    <row r="108" spans="1:7" ht="12.75">
      <c r="A108" s="201"/>
      <c r="B108" s="202" t="s">
        <v>50</v>
      </c>
      <c r="C108" s="34" t="s">
        <v>11</v>
      </c>
      <c r="D108" s="34">
        <f>293079+16127+5214</f>
        <v>314420</v>
      </c>
      <c r="E108" s="34"/>
      <c r="F108" s="34">
        <v>3000</v>
      </c>
      <c r="G108" s="34">
        <f t="shared" si="1"/>
        <v>311420</v>
      </c>
    </row>
    <row r="109" spans="1:7" ht="12.75">
      <c r="A109" s="201"/>
      <c r="B109" s="202" t="s">
        <v>51</v>
      </c>
      <c r="C109" s="34" t="s">
        <v>12</v>
      </c>
      <c r="D109" s="34">
        <f>41677+742+2294</f>
        <v>44713</v>
      </c>
      <c r="E109" s="34"/>
      <c r="F109" s="34"/>
      <c r="G109" s="34">
        <f t="shared" si="1"/>
        <v>44713</v>
      </c>
    </row>
    <row r="110" spans="1:7" ht="12.75">
      <c r="A110" s="201"/>
      <c r="B110" s="202" t="s">
        <v>424</v>
      </c>
      <c r="C110" s="34" t="s">
        <v>515</v>
      </c>
      <c r="D110" s="34">
        <v>16800</v>
      </c>
      <c r="E110" s="34"/>
      <c r="F110" s="34"/>
      <c r="G110" s="34">
        <f t="shared" si="1"/>
        <v>16800</v>
      </c>
    </row>
    <row r="111" spans="1:7" ht="12.75">
      <c r="A111" s="201"/>
      <c r="B111" s="202" t="s">
        <v>284</v>
      </c>
      <c r="C111" s="34" t="s">
        <v>285</v>
      </c>
      <c r="D111" s="34">
        <v>2080</v>
      </c>
      <c r="E111" s="34"/>
      <c r="F111" s="34"/>
      <c r="G111" s="34">
        <f t="shared" si="1"/>
        <v>2080</v>
      </c>
    </row>
    <row r="112" spans="1:7" ht="12.75">
      <c r="A112" s="201"/>
      <c r="B112" s="202" t="s">
        <v>45</v>
      </c>
      <c r="C112" s="34" t="s">
        <v>56</v>
      </c>
      <c r="D112" s="34">
        <v>123969</v>
      </c>
      <c r="E112" s="34"/>
      <c r="F112" s="34"/>
      <c r="G112" s="34">
        <f t="shared" si="1"/>
        <v>123969</v>
      </c>
    </row>
    <row r="113" spans="1:7" ht="12.75">
      <c r="A113" s="201"/>
      <c r="B113" s="202" t="s">
        <v>66</v>
      </c>
      <c r="C113" s="34" t="s">
        <v>26</v>
      </c>
      <c r="D113" s="34">
        <v>52000</v>
      </c>
      <c r="E113" s="34"/>
      <c r="F113" s="34"/>
      <c r="G113" s="34">
        <f t="shared" si="1"/>
        <v>52000</v>
      </c>
    </row>
    <row r="114" spans="1:7" ht="12.75">
      <c r="A114" s="201"/>
      <c r="B114" s="202" t="s">
        <v>49</v>
      </c>
      <c r="C114" s="208" t="s">
        <v>87</v>
      </c>
      <c r="D114" s="34">
        <v>5000</v>
      </c>
      <c r="E114" s="34"/>
      <c r="F114" s="34"/>
      <c r="G114" s="34">
        <f t="shared" si="1"/>
        <v>5000</v>
      </c>
    </row>
    <row r="115" spans="1:7" ht="12.75">
      <c r="A115" s="201"/>
      <c r="B115" s="202" t="s">
        <v>417</v>
      </c>
      <c r="C115" s="208" t="s">
        <v>418</v>
      </c>
      <c r="D115" s="34">
        <v>3875</v>
      </c>
      <c r="E115" s="34"/>
      <c r="F115" s="34"/>
      <c r="G115" s="34">
        <f t="shared" si="1"/>
        <v>3875</v>
      </c>
    </row>
    <row r="116" spans="1:7" ht="12.75">
      <c r="A116" s="201"/>
      <c r="B116" s="202" t="s">
        <v>46</v>
      </c>
      <c r="C116" s="36" t="s">
        <v>95</v>
      </c>
      <c r="D116" s="34">
        <v>286330</v>
      </c>
      <c r="E116" s="34"/>
      <c r="F116" s="34"/>
      <c r="G116" s="34">
        <f t="shared" si="1"/>
        <v>286330</v>
      </c>
    </row>
    <row r="117" spans="1:7" ht="12.75">
      <c r="A117" s="201"/>
      <c r="B117" s="202" t="s">
        <v>384</v>
      </c>
      <c r="C117" s="208" t="s">
        <v>352</v>
      </c>
      <c r="D117" s="34">
        <v>3646</v>
      </c>
      <c r="E117" s="34"/>
      <c r="F117" s="34"/>
      <c r="G117" s="34">
        <f t="shared" si="1"/>
        <v>3646</v>
      </c>
    </row>
    <row r="118" spans="1:7" ht="12.75">
      <c r="A118" s="201"/>
      <c r="B118" s="202" t="s">
        <v>84</v>
      </c>
      <c r="C118" s="208" t="s">
        <v>546</v>
      </c>
      <c r="D118" s="34">
        <v>21670</v>
      </c>
      <c r="E118" s="34"/>
      <c r="F118" s="34"/>
      <c r="G118" s="34">
        <f t="shared" si="1"/>
        <v>21670</v>
      </c>
    </row>
    <row r="119" spans="1:7" ht="12.75">
      <c r="A119" s="201"/>
      <c r="B119" s="202" t="s">
        <v>423</v>
      </c>
      <c r="C119" s="208" t="s">
        <v>547</v>
      </c>
      <c r="D119" s="34">
        <v>5800</v>
      </c>
      <c r="E119" s="34"/>
      <c r="F119" s="34"/>
      <c r="G119" s="34">
        <f t="shared" si="1"/>
        <v>5800</v>
      </c>
    </row>
    <row r="120" spans="1:7" ht="12.75">
      <c r="A120" s="201"/>
      <c r="B120" s="202" t="s">
        <v>88</v>
      </c>
      <c r="C120" s="34" t="s">
        <v>385</v>
      </c>
      <c r="D120" s="34">
        <v>7300</v>
      </c>
      <c r="E120" s="34"/>
      <c r="F120" s="34"/>
      <c r="G120" s="34">
        <f t="shared" si="1"/>
        <v>7300</v>
      </c>
    </row>
    <row r="121" spans="1:7" ht="12.75">
      <c r="A121" s="201"/>
      <c r="B121" s="202" t="s">
        <v>85</v>
      </c>
      <c r="C121" s="232" t="s">
        <v>548</v>
      </c>
      <c r="D121" s="34">
        <v>46702</v>
      </c>
      <c r="E121" s="34"/>
      <c r="F121" s="34"/>
      <c r="G121" s="34">
        <f t="shared" si="1"/>
        <v>46702</v>
      </c>
    </row>
    <row r="122" spans="1:7" ht="12.75">
      <c r="A122" s="201"/>
      <c r="B122" s="202" t="s">
        <v>395</v>
      </c>
      <c r="C122" s="232" t="s">
        <v>549</v>
      </c>
      <c r="D122" s="34">
        <v>824</v>
      </c>
      <c r="E122" s="34"/>
      <c r="F122" s="34"/>
      <c r="G122" s="34">
        <f t="shared" si="1"/>
        <v>824</v>
      </c>
    </row>
    <row r="123" spans="1:7" ht="12.75">
      <c r="A123" s="201" t="s">
        <v>7</v>
      </c>
      <c r="B123" s="202"/>
      <c r="C123" s="232" t="s">
        <v>97</v>
      </c>
      <c r="D123" s="34">
        <f>SUM(D124:D125)</f>
        <v>145000</v>
      </c>
      <c r="E123" s="34">
        <f>SUM(E124:E125)</f>
        <v>0</v>
      </c>
      <c r="F123" s="34">
        <f>SUM(F124:F125)</f>
        <v>0</v>
      </c>
      <c r="G123" s="34">
        <f>SUM(G124:G125)</f>
        <v>145000</v>
      </c>
    </row>
    <row r="124" spans="1:7" ht="12.75">
      <c r="A124" s="201"/>
      <c r="B124" s="202" t="s">
        <v>343</v>
      </c>
      <c r="C124" s="232" t="s">
        <v>344</v>
      </c>
      <c r="D124" s="204">
        <v>75000</v>
      </c>
      <c r="E124" s="204"/>
      <c r="F124" s="204"/>
      <c r="G124" s="34">
        <f t="shared" si="1"/>
        <v>75000</v>
      </c>
    </row>
    <row r="125" spans="1:7" ht="12.75">
      <c r="A125" s="201"/>
      <c r="B125" s="202" t="s">
        <v>144</v>
      </c>
      <c r="C125" s="232" t="s">
        <v>199</v>
      </c>
      <c r="D125" s="204">
        <f>25000+45000</f>
        <v>70000</v>
      </c>
      <c r="E125" s="204"/>
      <c r="F125" s="204"/>
      <c r="G125" s="34">
        <f t="shared" si="1"/>
        <v>70000</v>
      </c>
    </row>
    <row r="126" spans="1:7" ht="12.75">
      <c r="A126" s="201" t="s">
        <v>332</v>
      </c>
      <c r="B126" s="202"/>
      <c r="C126" s="233" t="s">
        <v>345</v>
      </c>
      <c r="D126" s="234">
        <f>SUM(D127:D128)</f>
        <v>42370</v>
      </c>
      <c r="E126" s="234">
        <f>SUM(E127:E128)</f>
        <v>0</v>
      </c>
      <c r="F126" s="234">
        <f>SUM(F127:F128)</f>
        <v>4360</v>
      </c>
      <c r="G126" s="234">
        <f>SUM(G127:G128)</f>
        <v>38010</v>
      </c>
    </row>
    <row r="127" spans="1:7" ht="12.75">
      <c r="A127" s="201"/>
      <c r="B127" s="202" t="s">
        <v>45</v>
      </c>
      <c r="C127" s="232" t="s">
        <v>56</v>
      </c>
      <c r="D127" s="220">
        <v>7100</v>
      </c>
      <c r="E127" s="220"/>
      <c r="F127" s="220">
        <v>4360</v>
      </c>
      <c r="G127" s="34">
        <f t="shared" si="1"/>
        <v>2740</v>
      </c>
    </row>
    <row r="128" spans="1:7" ht="12.75">
      <c r="A128" s="201"/>
      <c r="B128" s="202" t="s">
        <v>46</v>
      </c>
      <c r="C128" s="232" t="s">
        <v>95</v>
      </c>
      <c r="D128" s="220">
        <f>220+1900+1650+5100+3000+20000+3400</f>
        <v>35270</v>
      </c>
      <c r="E128" s="220"/>
      <c r="F128" s="220"/>
      <c r="G128" s="34">
        <f t="shared" si="1"/>
        <v>35270</v>
      </c>
    </row>
    <row r="129" spans="1:7" ht="12.75">
      <c r="A129" s="201" t="s">
        <v>91</v>
      </c>
      <c r="B129" s="202"/>
      <c r="C129" s="203" t="s">
        <v>13</v>
      </c>
      <c r="D129" s="203">
        <f>SUM(D130:D133)</f>
        <v>57770</v>
      </c>
      <c r="E129" s="203">
        <f>SUM(E130:E133)</f>
        <v>0</v>
      </c>
      <c r="F129" s="203">
        <f>SUM(F130:F133)</f>
        <v>0</v>
      </c>
      <c r="G129" s="203">
        <f>SUM(G130:G133)</f>
        <v>57770</v>
      </c>
    </row>
    <row r="130" spans="1:7" ht="12.75">
      <c r="A130" s="201"/>
      <c r="B130" s="202" t="s">
        <v>47</v>
      </c>
      <c r="C130" s="34" t="s">
        <v>364</v>
      </c>
      <c r="D130" s="34">
        <v>30250</v>
      </c>
      <c r="E130" s="34"/>
      <c r="F130" s="34"/>
      <c r="G130" s="34">
        <f t="shared" si="1"/>
        <v>30250</v>
      </c>
    </row>
    <row r="131" spans="1:7" ht="12.75">
      <c r="A131" s="201"/>
      <c r="B131" s="202" t="s">
        <v>284</v>
      </c>
      <c r="C131" s="34" t="s">
        <v>285</v>
      </c>
      <c r="D131" s="34">
        <v>9200</v>
      </c>
      <c r="E131" s="34"/>
      <c r="F131" s="34"/>
      <c r="G131" s="34">
        <f t="shared" si="1"/>
        <v>9200</v>
      </c>
    </row>
    <row r="132" spans="1:7" ht="12.75">
      <c r="A132" s="201"/>
      <c r="B132" s="202" t="s">
        <v>45</v>
      </c>
      <c r="C132" s="34" t="s">
        <v>550</v>
      </c>
      <c r="D132" s="34">
        <v>8700</v>
      </c>
      <c r="E132" s="34"/>
      <c r="F132" s="34"/>
      <c r="G132" s="34">
        <f t="shared" si="1"/>
        <v>8700</v>
      </c>
    </row>
    <row r="133" spans="1:7" ht="13.5" thickBot="1">
      <c r="A133" s="201"/>
      <c r="B133" s="202" t="s">
        <v>46</v>
      </c>
      <c r="C133" s="34" t="s">
        <v>95</v>
      </c>
      <c r="D133" s="34">
        <v>9620</v>
      </c>
      <c r="E133" s="34"/>
      <c r="F133" s="34"/>
      <c r="G133" s="34">
        <f t="shared" si="1"/>
        <v>9620</v>
      </c>
    </row>
    <row r="134" spans="1:7" ht="16.5" customHeight="1" thickBot="1" thickTop="1">
      <c r="A134" s="235" t="s">
        <v>232</v>
      </c>
      <c r="B134" s="236"/>
      <c r="C134" s="31" t="s">
        <v>428</v>
      </c>
      <c r="D134" s="31">
        <f>SUM(D135)</f>
        <v>3495</v>
      </c>
      <c r="E134" s="31">
        <f>SUM(E135)</f>
        <v>0</v>
      </c>
      <c r="F134" s="31">
        <f>SUM(F135)</f>
        <v>0</v>
      </c>
      <c r="G134" s="31">
        <f>SUM(G135)</f>
        <v>3495</v>
      </c>
    </row>
    <row r="135" spans="1:7" ht="12.75" customHeight="1" thickTop="1">
      <c r="A135" s="237" t="s">
        <v>233</v>
      </c>
      <c r="B135" s="238" t="s">
        <v>7</v>
      </c>
      <c r="C135" s="239" t="s">
        <v>427</v>
      </c>
      <c r="D135" s="239">
        <f>D136</f>
        <v>3495</v>
      </c>
      <c r="E135" s="239">
        <f>E136</f>
        <v>0</v>
      </c>
      <c r="F135" s="239">
        <f>F136</f>
        <v>0</v>
      </c>
      <c r="G135" s="239">
        <f>G136</f>
        <v>3495</v>
      </c>
    </row>
    <row r="136" spans="1:7" ht="12.75" customHeight="1" thickBot="1">
      <c r="A136" s="210"/>
      <c r="B136" s="240" t="s">
        <v>45</v>
      </c>
      <c r="C136" s="241" t="s">
        <v>56</v>
      </c>
      <c r="D136" s="36">
        <v>3495</v>
      </c>
      <c r="E136" s="36"/>
      <c r="F136" s="36"/>
      <c r="G136" s="34">
        <f>D136+E136-F136</f>
        <v>3495</v>
      </c>
    </row>
    <row r="137" spans="1:7" ht="14.25" customHeight="1" thickBot="1" thickTop="1">
      <c r="A137" s="197" t="s">
        <v>96</v>
      </c>
      <c r="B137" s="198"/>
      <c r="C137" s="32" t="s">
        <v>270</v>
      </c>
      <c r="D137" s="32">
        <f>SUM(D138+D140+D142+D155+D161)</f>
        <v>383369</v>
      </c>
      <c r="E137" s="32">
        <f>SUM(E138+E140+E142+E155+E161)</f>
        <v>0</v>
      </c>
      <c r="F137" s="32">
        <f>SUM(F138+F140+F142+F155+F161)</f>
        <v>0</v>
      </c>
      <c r="G137" s="32">
        <f>SUM(G138+G140+G142+G155+G161)</f>
        <v>383369</v>
      </c>
    </row>
    <row r="138" spans="1:7" ht="14.25" customHeight="1" thickTop="1">
      <c r="A138" s="193" t="s">
        <v>346</v>
      </c>
      <c r="B138" s="206"/>
      <c r="C138" s="33" t="s">
        <v>347</v>
      </c>
      <c r="D138" s="33">
        <f>D139</f>
        <v>5000</v>
      </c>
      <c r="E138" s="33">
        <f>E139</f>
        <v>0</v>
      </c>
      <c r="F138" s="33">
        <f>F139</f>
        <v>0</v>
      </c>
      <c r="G138" s="33">
        <f>G139</f>
        <v>5000</v>
      </c>
    </row>
    <row r="139" spans="1:7" ht="14.25" customHeight="1">
      <c r="A139" s="207"/>
      <c r="B139" s="202" t="s">
        <v>348</v>
      </c>
      <c r="C139" s="34" t="s">
        <v>349</v>
      </c>
      <c r="D139" s="34">
        <v>5000</v>
      </c>
      <c r="E139" s="34"/>
      <c r="F139" s="34"/>
      <c r="G139" s="34">
        <f>D139+E139-F139</f>
        <v>5000</v>
      </c>
    </row>
    <row r="140" spans="1:7" ht="14.25" customHeight="1">
      <c r="A140" s="201" t="s">
        <v>206</v>
      </c>
      <c r="B140" s="214"/>
      <c r="C140" s="35" t="s">
        <v>207</v>
      </c>
      <c r="D140" s="35">
        <f>SUM(D141:D141)</f>
        <v>5000</v>
      </c>
      <c r="E140" s="35">
        <f>SUM(E141:E141)</f>
        <v>0</v>
      </c>
      <c r="F140" s="35">
        <f>SUM(F141:F141)</f>
        <v>0</v>
      </c>
      <c r="G140" s="35">
        <f>SUM(G141:G141)</f>
        <v>5000</v>
      </c>
    </row>
    <row r="141" spans="1:7" ht="14.25" customHeight="1">
      <c r="A141" s="201"/>
      <c r="B141" s="214" t="s">
        <v>445</v>
      </c>
      <c r="C141" s="36" t="s">
        <v>323</v>
      </c>
      <c r="D141" s="34">
        <v>5000</v>
      </c>
      <c r="E141" s="34"/>
      <c r="F141" s="34"/>
      <c r="G141" s="34">
        <f>D141+E141-F141</f>
        <v>5000</v>
      </c>
    </row>
    <row r="142" spans="1:7" ht="12.75">
      <c r="A142" s="201" t="s">
        <v>98</v>
      </c>
      <c r="B142" s="202"/>
      <c r="C142" s="203" t="s">
        <v>14</v>
      </c>
      <c r="D142" s="203">
        <f>SUM(D143:D153)</f>
        <v>357869</v>
      </c>
      <c r="E142" s="203">
        <f>SUM(E143:E153)</f>
        <v>0</v>
      </c>
      <c r="F142" s="203">
        <f>SUM(F143:F153)</f>
        <v>0</v>
      </c>
      <c r="G142" s="203">
        <f>SUM(G143:G153)</f>
        <v>357869</v>
      </c>
    </row>
    <row r="143" spans="1:7" ht="12.75">
      <c r="A143" s="201"/>
      <c r="B143" s="202" t="s">
        <v>258</v>
      </c>
      <c r="C143" s="34" t="s">
        <v>265</v>
      </c>
      <c r="D143" s="34">
        <v>28200</v>
      </c>
      <c r="E143" s="34"/>
      <c r="F143" s="34"/>
      <c r="G143" s="34">
        <f aca="true" t="shared" si="2" ref="G143:G152">D143+E143-F143</f>
        <v>28200</v>
      </c>
    </row>
    <row r="144" spans="1:7" ht="12.75">
      <c r="A144" s="201" t="s">
        <v>7</v>
      </c>
      <c r="B144" s="202" t="s">
        <v>79</v>
      </c>
      <c r="C144" s="34" t="s">
        <v>440</v>
      </c>
      <c r="D144" s="34">
        <v>12000</v>
      </c>
      <c r="E144" s="34"/>
      <c r="F144" s="34"/>
      <c r="G144" s="34">
        <f t="shared" si="2"/>
        <v>12000</v>
      </c>
    </row>
    <row r="145" spans="1:7" ht="12.75">
      <c r="A145" s="201"/>
      <c r="B145" s="202" t="s">
        <v>47</v>
      </c>
      <c r="C145" s="36" t="s">
        <v>364</v>
      </c>
      <c r="D145" s="34">
        <v>1000</v>
      </c>
      <c r="E145" s="34"/>
      <c r="F145" s="34"/>
      <c r="G145" s="34">
        <f t="shared" si="2"/>
        <v>1000</v>
      </c>
    </row>
    <row r="146" spans="1:7" ht="12.75">
      <c r="A146" s="201"/>
      <c r="B146" s="202" t="s">
        <v>390</v>
      </c>
      <c r="C146" s="36" t="s">
        <v>56</v>
      </c>
      <c r="D146" s="34">
        <v>12800</v>
      </c>
      <c r="E146" s="34"/>
      <c r="F146" s="34"/>
      <c r="G146" s="34">
        <f t="shared" si="2"/>
        <v>12800</v>
      </c>
    </row>
    <row r="147" spans="1:7" ht="12.75">
      <c r="A147" s="201"/>
      <c r="B147" s="202" t="s">
        <v>66</v>
      </c>
      <c r="C147" s="34" t="s">
        <v>26</v>
      </c>
      <c r="D147" s="34">
        <v>10000</v>
      </c>
      <c r="E147" s="34"/>
      <c r="F147" s="34"/>
      <c r="G147" s="34">
        <f t="shared" si="2"/>
        <v>10000</v>
      </c>
    </row>
    <row r="148" spans="1:7" ht="12.75">
      <c r="A148" s="201"/>
      <c r="B148" s="202" t="s">
        <v>49</v>
      </c>
      <c r="C148" s="34" t="s">
        <v>87</v>
      </c>
      <c r="D148" s="34">
        <v>8000</v>
      </c>
      <c r="E148" s="34"/>
      <c r="F148" s="34"/>
      <c r="G148" s="34">
        <f t="shared" si="2"/>
        <v>8000</v>
      </c>
    </row>
    <row r="149" spans="1:7" ht="12.75">
      <c r="A149" s="201"/>
      <c r="B149" s="202" t="s">
        <v>417</v>
      </c>
      <c r="C149" s="34" t="s">
        <v>418</v>
      </c>
      <c r="D149" s="34">
        <v>1000</v>
      </c>
      <c r="E149" s="34"/>
      <c r="F149" s="34"/>
      <c r="G149" s="34">
        <f t="shared" si="2"/>
        <v>1000</v>
      </c>
    </row>
    <row r="150" spans="1:7" ht="12.75">
      <c r="A150" s="201"/>
      <c r="B150" s="202" t="s">
        <v>46</v>
      </c>
      <c r="C150" s="34" t="s">
        <v>95</v>
      </c>
      <c r="D150" s="34">
        <v>19000</v>
      </c>
      <c r="E150" s="34"/>
      <c r="F150" s="34"/>
      <c r="G150" s="34">
        <f t="shared" si="2"/>
        <v>19000</v>
      </c>
    </row>
    <row r="151" spans="1:7" ht="12.75">
      <c r="A151" s="207"/>
      <c r="B151" s="199" t="s">
        <v>84</v>
      </c>
      <c r="C151" s="208" t="s">
        <v>551</v>
      </c>
      <c r="D151" s="34">
        <v>6000</v>
      </c>
      <c r="E151" s="34"/>
      <c r="F151" s="34"/>
      <c r="G151" s="34">
        <f t="shared" si="2"/>
        <v>6000</v>
      </c>
    </row>
    <row r="152" spans="1:7" ht="12.75">
      <c r="A152" s="193"/>
      <c r="B152" s="199" t="s">
        <v>88</v>
      </c>
      <c r="C152" s="208" t="s">
        <v>391</v>
      </c>
      <c r="D152" s="34">
        <v>14000</v>
      </c>
      <c r="E152" s="34"/>
      <c r="F152" s="34"/>
      <c r="G152" s="34">
        <f t="shared" si="2"/>
        <v>14000</v>
      </c>
    </row>
    <row r="153" spans="1:7" ht="12.75">
      <c r="A153" s="221" t="s">
        <v>7</v>
      </c>
      <c r="B153" s="199"/>
      <c r="C153" s="208" t="s">
        <v>97</v>
      </c>
      <c r="D153" s="208">
        <f>SUM(D154:D154)</f>
        <v>245869</v>
      </c>
      <c r="E153" s="208">
        <f>SUM(E154:E154)</f>
        <v>0</v>
      </c>
      <c r="F153" s="208">
        <f>SUM(F154:F154)</f>
        <v>0</v>
      </c>
      <c r="G153" s="208">
        <f>SUM(G154:G154)</f>
        <v>245869</v>
      </c>
    </row>
    <row r="154" spans="1:7" ht="12.75">
      <c r="A154" s="193"/>
      <c r="B154" s="199" t="s">
        <v>54</v>
      </c>
      <c r="C154" s="208" t="s">
        <v>378</v>
      </c>
      <c r="D154" s="204">
        <v>245869</v>
      </c>
      <c r="E154" s="204"/>
      <c r="F154" s="204"/>
      <c r="G154" s="34">
        <f>D154+E154-F154</f>
        <v>245869</v>
      </c>
    </row>
    <row r="155" spans="1:7" ht="12.75">
      <c r="A155" s="221" t="s">
        <v>101</v>
      </c>
      <c r="B155" s="199"/>
      <c r="C155" s="200" t="s">
        <v>33</v>
      </c>
      <c r="D155" s="203">
        <f>SUM(D156:D160)</f>
        <v>13500</v>
      </c>
      <c r="E155" s="203">
        <f>SUM(E156:E160)</f>
        <v>0</v>
      </c>
      <c r="F155" s="203">
        <f>SUM(F156:F160)</f>
        <v>0</v>
      </c>
      <c r="G155" s="203">
        <f>SUM(G156:G160)</f>
        <v>13500</v>
      </c>
    </row>
    <row r="156" spans="1:7" ht="12.75">
      <c r="A156" s="221"/>
      <c r="B156" s="199" t="s">
        <v>45</v>
      </c>
      <c r="C156" s="208" t="s">
        <v>56</v>
      </c>
      <c r="D156" s="34">
        <v>4000</v>
      </c>
      <c r="E156" s="34"/>
      <c r="F156" s="34"/>
      <c r="G156" s="34">
        <f>D156+E156-F156</f>
        <v>4000</v>
      </c>
    </row>
    <row r="157" spans="1:7" ht="12.75">
      <c r="A157" s="221"/>
      <c r="B157" s="199" t="s">
        <v>66</v>
      </c>
      <c r="C157" s="208" t="s">
        <v>422</v>
      </c>
      <c r="D157" s="34">
        <v>500</v>
      </c>
      <c r="E157" s="34"/>
      <c r="F157" s="34"/>
      <c r="G157" s="34">
        <f>D157+E157-F157</f>
        <v>500</v>
      </c>
    </row>
    <row r="158" spans="1:7" ht="12.75">
      <c r="A158" s="221"/>
      <c r="B158" s="199" t="s">
        <v>46</v>
      </c>
      <c r="C158" s="208" t="s">
        <v>95</v>
      </c>
      <c r="D158" s="34">
        <v>1500</v>
      </c>
      <c r="E158" s="34"/>
      <c r="F158" s="34"/>
      <c r="G158" s="34">
        <f>D158+E158-F158</f>
        <v>1500</v>
      </c>
    </row>
    <row r="159" spans="1:7" ht="12.75">
      <c r="A159" s="193"/>
      <c r="B159" s="206" t="s">
        <v>84</v>
      </c>
      <c r="C159" s="228" t="s">
        <v>99</v>
      </c>
      <c r="D159" s="36">
        <v>500</v>
      </c>
      <c r="E159" s="36"/>
      <c r="F159" s="36"/>
      <c r="G159" s="34">
        <f>D159+E159-F159</f>
        <v>500</v>
      </c>
    </row>
    <row r="160" spans="1:7" ht="12.75">
      <c r="A160" s="207"/>
      <c r="B160" s="202" t="s">
        <v>54</v>
      </c>
      <c r="C160" s="34" t="s">
        <v>389</v>
      </c>
      <c r="D160" s="34">
        <v>7000</v>
      </c>
      <c r="E160" s="34"/>
      <c r="F160" s="34"/>
      <c r="G160" s="34">
        <f>D160+E160-F160</f>
        <v>7000</v>
      </c>
    </row>
    <row r="161" spans="1:7" ht="12.75">
      <c r="A161" s="207" t="s">
        <v>292</v>
      </c>
      <c r="B161" s="202"/>
      <c r="C161" s="203" t="s">
        <v>293</v>
      </c>
      <c r="D161" s="203">
        <f>D162</f>
        <v>2000</v>
      </c>
      <c r="E161" s="203">
        <f>E162</f>
        <v>0</v>
      </c>
      <c r="F161" s="203">
        <f>F162</f>
        <v>0</v>
      </c>
      <c r="G161" s="203">
        <f>G162</f>
        <v>2000</v>
      </c>
    </row>
    <row r="162" spans="1:7" ht="24.75" thickBot="1">
      <c r="A162" s="207"/>
      <c r="B162" s="202" t="s">
        <v>142</v>
      </c>
      <c r="C162" s="242" t="s">
        <v>552</v>
      </c>
      <c r="D162" s="34">
        <v>2000</v>
      </c>
      <c r="E162" s="34"/>
      <c r="F162" s="34"/>
      <c r="G162" s="34">
        <f>D162+E162-F162</f>
        <v>2000</v>
      </c>
    </row>
    <row r="163" spans="1:7" ht="36.75" customHeight="1" thickBot="1" thickTop="1">
      <c r="A163" s="243" t="s">
        <v>229</v>
      </c>
      <c r="B163" s="244"/>
      <c r="C163" s="38" t="s">
        <v>295</v>
      </c>
      <c r="D163" s="245">
        <f>D164</f>
        <v>119241</v>
      </c>
      <c r="E163" s="245">
        <f>E164</f>
        <v>0</v>
      </c>
      <c r="F163" s="245">
        <f>F164</f>
        <v>0</v>
      </c>
      <c r="G163" s="245">
        <f>G164</f>
        <v>119241</v>
      </c>
    </row>
    <row r="164" spans="1:7" ht="13.5" thickTop="1">
      <c r="A164" s="193" t="s">
        <v>426</v>
      </c>
      <c r="B164" s="199"/>
      <c r="C164" s="200" t="s">
        <v>367</v>
      </c>
      <c r="D164" s="200">
        <f>SUM(D165:D173)</f>
        <v>119241</v>
      </c>
      <c r="E164" s="200">
        <f>SUM(E165:E173)</f>
        <v>0</v>
      </c>
      <c r="F164" s="200">
        <f>SUM(F165:F173)</f>
        <v>0</v>
      </c>
      <c r="G164" s="200">
        <f>SUM(G165:G173)</f>
        <v>119241</v>
      </c>
    </row>
    <row r="165" spans="1:7" ht="12.75">
      <c r="A165" s="201"/>
      <c r="B165" s="202" t="s">
        <v>81</v>
      </c>
      <c r="C165" s="34" t="s">
        <v>362</v>
      </c>
      <c r="D165" s="34">
        <v>11880</v>
      </c>
      <c r="E165" s="34"/>
      <c r="F165" s="34"/>
      <c r="G165" s="34">
        <f aca="true" t="shared" si="3" ref="G165:G173">D165+E165-F165</f>
        <v>11880</v>
      </c>
    </row>
    <row r="166" spans="1:7" ht="12.75">
      <c r="A166" s="201"/>
      <c r="B166" s="202" t="s">
        <v>82</v>
      </c>
      <c r="C166" s="34" t="s">
        <v>15</v>
      </c>
      <c r="D166" s="34">
        <v>691</v>
      </c>
      <c r="E166" s="34"/>
      <c r="F166" s="34"/>
      <c r="G166" s="34">
        <f t="shared" si="3"/>
        <v>691</v>
      </c>
    </row>
    <row r="167" spans="1:7" ht="12.75">
      <c r="A167" s="201"/>
      <c r="B167" s="202" t="s">
        <v>89</v>
      </c>
      <c r="C167" s="34" t="s">
        <v>90</v>
      </c>
      <c r="D167" s="34">
        <v>44567</v>
      </c>
      <c r="E167" s="34"/>
      <c r="F167" s="34"/>
      <c r="G167" s="34">
        <f t="shared" si="3"/>
        <v>44567</v>
      </c>
    </row>
    <row r="168" spans="1:7" ht="12.75">
      <c r="A168" s="201"/>
      <c r="B168" s="202" t="s">
        <v>50</v>
      </c>
      <c r="C168" s="34" t="s">
        <v>11</v>
      </c>
      <c r="D168" s="34">
        <f>2047+120+2482</f>
        <v>4649</v>
      </c>
      <c r="E168" s="34"/>
      <c r="F168" s="34"/>
      <c r="G168" s="34">
        <f t="shared" si="3"/>
        <v>4649</v>
      </c>
    </row>
    <row r="169" spans="1:7" ht="12.75">
      <c r="A169" s="201"/>
      <c r="B169" s="202" t="s">
        <v>51</v>
      </c>
      <c r="C169" s="34" t="s">
        <v>12</v>
      </c>
      <c r="D169" s="34">
        <f>292+353</f>
        <v>645</v>
      </c>
      <c r="E169" s="34"/>
      <c r="F169" s="34"/>
      <c r="G169" s="34">
        <f t="shared" si="3"/>
        <v>645</v>
      </c>
    </row>
    <row r="170" spans="1:7" ht="12.75">
      <c r="A170" s="201"/>
      <c r="B170" s="202" t="s">
        <v>284</v>
      </c>
      <c r="C170" s="34" t="s">
        <v>285</v>
      </c>
      <c r="D170" s="34">
        <v>12000</v>
      </c>
      <c r="E170" s="34"/>
      <c r="F170" s="34"/>
      <c r="G170" s="34">
        <f t="shared" si="3"/>
        <v>12000</v>
      </c>
    </row>
    <row r="171" spans="1:7" ht="12.75">
      <c r="A171" s="201"/>
      <c r="B171" s="202" t="s">
        <v>45</v>
      </c>
      <c r="C171" s="34" t="s">
        <v>56</v>
      </c>
      <c r="D171" s="34">
        <v>13885</v>
      </c>
      <c r="E171" s="34"/>
      <c r="F171" s="34"/>
      <c r="G171" s="34">
        <f t="shared" si="3"/>
        <v>13885</v>
      </c>
    </row>
    <row r="172" spans="1:7" ht="12.75">
      <c r="A172" s="201"/>
      <c r="B172" s="202" t="s">
        <v>46</v>
      </c>
      <c r="C172" s="36" t="s">
        <v>95</v>
      </c>
      <c r="D172" s="34">
        <v>30180</v>
      </c>
      <c r="E172" s="34"/>
      <c r="F172" s="34"/>
      <c r="G172" s="34">
        <f t="shared" si="3"/>
        <v>30180</v>
      </c>
    </row>
    <row r="173" spans="1:7" ht="13.5" thickBot="1">
      <c r="A173" s="201"/>
      <c r="B173" s="202" t="s">
        <v>85</v>
      </c>
      <c r="C173" s="232" t="s">
        <v>31</v>
      </c>
      <c r="D173" s="34">
        <v>744</v>
      </c>
      <c r="E173" s="34"/>
      <c r="F173" s="34"/>
      <c r="G173" s="34">
        <f t="shared" si="3"/>
        <v>744</v>
      </c>
    </row>
    <row r="174" spans="1:7" ht="14.25" thickBot="1" thickTop="1">
      <c r="A174" s="243" t="s">
        <v>102</v>
      </c>
      <c r="B174" s="244"/>
      <c r="C174" s="245" t="s">
        <v>103</v>
      </c>
      <c r="D174" s="245">
        <f>SUM(D175)</f>
        <v>399369</v>
      </c>
      <c r="E174" s="245">
        <f>SUM(E175)</f>
        <v>0</v>
      </c>
      <c r="F174" s="245">
        <f>SUM(F175)</f>
        <v>0</v>
      </c>
      <c r="G174" s="245">
        <f>SUM(G175)</f>
        <v>399369</v>
      </c>
    </row>
    <row r="175" spans="1:7" ht="13.5" thickTop="1">
      <c r="A175" s="193" t="s">
        <v>104</v>
      </c>
      <c r="B175" s="199"/>
      <c r="C175" s="200" t="s">
        <v>180</v>
      </c>
      <c r="D175" s="200">
        <f>D176</f>
        <v>399369</v>
      </c>
      <c r="E175" s="200">
        <f>E176</f>
        <v>0</v>
      </c>
      <c r="F175" s="200">
        <f>F176</f>
        <v>0</v>
      </c>
      <c r="G175" s="200">
        <f>G176</f>
        <v>399369</v>
      </c>
    </row>
    <row r="176" spans="1:7" ht="13.5" thickBot="1">
      <c r="A176" s="221"/>
      <c r="B176" s="199" t="s">
        <v>105</v>
      </c>
      <c r="C176" s="208" t="s">
        <v>106</v>
      </c>
      <c r="D176" s="34">
        <v>399369</v>
      </c>
      <c r="E176" s="34"/>
      <c r="F176" s="34"/>
      <c r="G176" s="34">
        <f>D176+E176-F176</f>
        <v>399369</v>
      </c>
    </row>
    <row r="177" spans="1:7" ht="14.25" thickBot="1" thickTop="1">
      <c r="A177" s="243" t="s">
        <v>107</v>
      </c>
      <c r="B177" s="244"/>
      <c r="C177" s="245" t="s">
        <v>34</v>
      </c>
      <c r="D177" s="245">
        <f>SUM(D178+D180)</f>
        <v>785000</v>
      </c>
      <c r="E177" s="245">
        <f>SUM(E178+E180)</f>
        <v>0</v>
      </c>
      <c r="F177" s="245">
        <f>SUM(F178+F180)</f>
        <v>0</v>
      </c>
      <c r="G177" s="245">
        <f>SUM(G178+G180)</f>
        <v>785000</v>
      </c>
    </row>
    <row r="178" spans="1:7" ht="13.5" thickTop="1">
      <c r="A178" s="246" t="s">
        <v>228</v>
      </c>
      <c r="B178" s="247"/>
      <c r="C178" s="248" t="s">
        <v>200</v>
      </c>
      <c r="D178" s="248">
        <f>D179</f>
        <v>25000</v>
      </c>
      <c r="E178" s="248">
        <f>E179</f>
        <v>0</v>
      </c>
      <c r="F178" s="248">
        <f>F179</f>
        <v>0</v>
      </c>
      <c r="G178" s="248">
        <f>G179</f>
        <v>25000</v>
      </c>
    </row>
    <row r="179" spans="1:7" ht="12.75">
      <c r="A179" s="249"/>
      <c r="B179" s="250" t="s">
        <v>46</v>
      </c>
      <c r="C179" s="251" t="s">
        <v>0</v>
      </c>
      <c r="D179" s="34">
        <v>25000</v>
      </c>
      <c r="E179" s="34"/>
      <c r="F179" s="34"/>
      <c r="G179" s="34">
        <f>D179+E179-F179</f>
        <v>25000</v>
      </c>
    </row>
    <row r="180" spans="1:7" ht="12.75">
      <c r="A180" s="193" t="s">
        <v>108</v>
      </c>
      <c r="B180" s="199" t="s">
        <v>7</v>
      </c>
      <c r="C180" s="200" t="s">
        <v>35</v>
      </c>
      <c r="D180" s="200">
        <f>SUM(D181+D182)</f>
        <v>760000</v>
      </c>
      <c r="E180" s="200">
        <f>SUM(E181+E182)</f>
        <v>0</v>
      </c>
      <c r="F180" s="200">
        <f>SUM(F181+F182)</f>
        <v>0</v>
      </c>
      <c r="G180" s="200">
        <f>SUM(G181+G182)</f>
        <v>760000</v>
      </c>
    </row>
    <row r="181" spans="1:7" ht="12.75">
      <c r="A181" s="201"/>
      <c r="B181" s="252" t="s">
        <v>109</v>
      </c>
      <c r="C181" s="34" t="s">
        <v>37</v>
      </c>
      <c r="D181" s="34">
        <v>330000</v>
      </c>
      <c r="E181" s="34"/>
      <c r="F181" s="34"/>
      <c r="G181" s="34">
        <f>D181+E181-F181</f>
        <v>330000</v>
      </c>
    </row>
    <row r="182" spans="1:7" ht="12.75">
      <c r="A182" s="201"/>
      <c r="B182" s="252" t="s">
        <v>7</v>
      </c>
      <c r="C182" s="34" t="s">
        <v>39</v>
      </c>
      <c r="D182" s="34">
        <f>SUM(D183:D185)</f>
        <v>430000</v>
      </c>
      <c r="E182" s="34">
        <f>SUM(E183:E185)</f>
        <v>0</v>
      </c>
      <c r="F182" s="34">
        <f>SUM(F183:F185)</f>
        <v>0</v>
      </c>
      <c r="G182" s="34">
        <f>SUM(G183:G185)</f>
        <v>430000</v>
      </c>
    </row>
    <row r="183" spans="1:7" ht="12.75">
      <c r="A183" s="201"/>
      <c r="B183" s="252"/>
      <c r="C183" s="34" t="s">
        <v>519</v>
      </c>
      <c r="D183" s="34">
        <v>130000</v>
      </c>
      <c r="E183" s="34"/>
      <c r="F183" s="34"/>
      <c r="G183" s="34">
        <f>D183+E183-F183</f>
        <v>130000</v>
      </c>
    </row>
    <row r="184" spans="1:7" ht="12.75">
      <c r="A184" s="201"/>
      <c r="B184" s="252" t="s">
        <v>7</v>
      </c>
      <c r="C184" s="34" t="s">
        <v>40</v>
      </c>
      <c r="D184" s="34">
        <v>100000</v>
      </c>
      <c r="E184" s="34"/>
      <c r="F184" s="34"/>
      <c r="G184" s="34">
        <f>D184+E184-F184</f>
        <v>100000</v>
      </c>
    </row>
    <row r="185" spans="1:7" ht="13.5" thickBot="1">
      <c r="A185" s="201"/>
      <c r="B185" s="252" t="s">
        <v>7</v>
      </c>
      <c r="C185" s="34" t="s">
        <v>342</v>
      </c>
      <c r="D185" s="34">
        <v>200000</v>
      </c>
      <c r="E185" s="34"/>
      <c r="F185" s="34"/>
      <c r="G185" s="34">
        <f>D185+E185-F185</f>
        <v>200000</v>
      </c>
    </row>
    <row r="186" spans="1:7" ht="14.25" thickBot="1" thickTop="1">
      <c r="A186" s="243" t="s">
        <v>110</v>
      </c>
      <c r="B186" s="244"/>
      <c r="C186" s="245" t="s">
        <v>19</v>
      </c>
      <c r="D186" s="245">
        <f>SUM(D187+D208+D220+D235+D252+D266+D269+D275)</f>
        <v>15663941</v>
      </c>
      <c r="E186" s="245">
        <f>SUM(E187+E208+E220+E235+E252+E266+E269+E275)</f>
        <v>0</v>
      </c>
      <c r="F186" s="245">
        <f>SUM(F187+F208+F220+F235+F252+F266+F269+F275)</f>
        <v>300000</v>
      </c>
      <c r="G186" s="245">
        <f>SUM(G187+G208+G220+G235+G252+G266+G269+G275)</f>
        <v>15363941</v>
      </c>
    </row>
    <row r="187" spans="1:7" ht="13.5" thickTop="1">
      <c r="A187" s="193" t="s">
        <v>111</v>
      </c>
      <c r="B187" s="199"/>
      <c r="C187" s="200" t="s">
        <v>20</v>
      </c>
      <c r="D187" s="200">
        <f>SUM(D188:D205,D206)</f>
        <v>8973017</v>
      </c>
      <c r="E187" s="200">
        <f>SUM(E188:E205,E206)</f>
        <v>0</v>
      </c>
      <c r="F187" s="200">
        <f>SUM(F188:F205,F206)</f>
        <v>190000</v>
      </c>
      <c r="G187" s="200">
        <f>SUM(G188:G205,G206)</f>
        <v>8783017</v>
      </c>
    </row>
    <row r="188" spans="1:7" ht="12.75">
      <c r="A188" s="193"/>
      <c r="B188" s="199" t="s">
        <v>113</v>
      </c>
      <c r="C188" s="208" t="s">
        <v>114</v>
      </c>
      <c r="D188" s="34">
        <v>120233</v>
      </c>
      <c r="E188" s="34"/>
      <c r="F188" s="34"/>
      <c r="G188" s="34">
        <f aca="true" t="shared" si="4" ref="G188:G205">D188+E188-F188</f>
        <v>120233</v>
      </c>
    </row>
    <row r="189" spans="1:7" ht="12.75">
      <c r="A189" s="201"/>
      <c r="B189" s="202" t="s">
        <v>79</v>
      </c>
      <c r="C189" s="34" t="s">
        <v>440</v>
      </c>
      <c r="D189" s="34">
        <v>126688</v>
      </c>
      <c r="E189" s="34"/>
      <c r="F189" s="34"/>
      <c r="G189" s="34">
        <f t="shared" si="4"/>
        <v>126688</v>
      </c>
    </row>
    <row r="190" spans="1:7" ht="12.75">
      <c r="A190" s="201"/>
      <c r="B190" s="202" t="s">
        <v>81</v>
      </c>
      <c r="C190" s="34" t="s">
        <v>409</v>
      </c>
      <c r="D190" s="34">
        <v>4546498</v>
      </c>
      <c r="E190" s="34"/>
      <c r="F190" s="34">
        <v>190000</v>
      </c>
      <c r="G190" s="34">
        <f t="shared" si="4"/>
        <v>4356498</v>
      </c>
    </row>
    <row r="191" spans="1:7" ht="12.75">
      <c r="A191" s="201"/>
      <c r="B191" s="202" t="s">
        <v>82</v>
      </c>
      <c r="C191" s="34" t="s">
        <v>15</v>
      </c>
      <c r="D191" s="34">
        <v>365497</v>
      </c>
      <c r="E191" s="34"/>
      <c r="F191" s="34"/>
      <c r="G191" s="34">
        <f t="shared" si="4"/>
        <v>365497</v>
      </c>
    </row>
    <row r="192" spans="1:7" ht="12.75">
      <c r="A192" s="201"/>
      <c r="B192" s="202" t="s">
        <v>50</v>
      </c>
      <c r="C192" s="34" t="s">
        <v>11</v>
      </c>
      <c r="D192" s="34">
        <v>873049</v>
      </c>
      <c r="E192" s="34"/>
      <c r="F192" s="34"/>
      <c r="G192" s="34">
        <f t="shared" si="4"/>
        <v>873049</v>
      </c>
    </row>
    <row r="193" spans="1:7" ht="12.75">
      <c r="A193" s="201"/>
      <c r="B193" s="202" t="s">
        <v>51</v>
      </c>
      <c r="C193" s="34" t="s">
        <v>425</v>
      </c>
      <c r="D193" s="34">
        <v>116875</v>
      </c>
      <c r="E193" s="34"/>
      <c r="F193" s="34"/>
      <c r="G193" s="34">
        <f t="shared" si="4"/>
        <v>116875</v>
      </c>
    </row>
    <row r="194" spans="1:7" ht="12.75">
      <c r="A194" s="201"/>
      <c r="B194" s="202" t="s">
        <v>424</v>
      </c>
      <c r="C194" s="34" t="s">
        <v>350</v>
      </c>
      <c r="D194" s="34">
        <v>3960</v>
      </c>
      <c r="E194" s="34"/>
      <c r="F194" s="34"/>
      <c r="G194" s="34">
        <f t="shared" si="4"/>
        <v>3960</v>
      </c>
    </row>
    <row r="195" spans="1:7" ht="12.75">
      <c r="A195" s="201"/>
      <c r="B195" s="202" t="s">
        <v>45</v>
      </c>
      <c r="C195" s="34" t="s">
        <v>56</v>
      </c>
      <c r="D195" s="34">
        <v>120452</v>
      </c>
      <c r="E195" s="34"/>
      <c r="F195" s="34"/>
      <c r="G195" s="34">
        <f t="shared" si="4"/>
        <v>120452</v>
      </c>
    </row>
    <row r="196" spans="1:7" ht="12.75">
      <c r="A196" s="201"/>
      <c r="B196" s="202" t="s">
        <v>115</v>
      </c>
      <c r="C196" s="34" t="s">
        <v>393</v>
      </c>
      <c r="D196" s="34">
        <v>18428</v>
      </c>
      <c r="E196" s="34"/>
      <c r="F196" s="34"/>
      <c r="G196" s="34">
        <f t="shared" si="4"/>
        <v>18428</v>
      </c>
    </row>
    <row r="197" spans="1:7" ht="12.75">
      <c r="A197" s="201"/>
      <c r="B197" s="202" t="s">
        <v>66</v>
      </c>
      <c r="C197" s="34" t="s">
        <v>26</v>
      </c>
      <c r="D197" s="34">
        <v>346269</v>
      </c>
      <c r="E197" s="34"/>
      <c r="F197" s="34"/>
      <c r="G197" s="34">
        <f t="shared" si="4"/>
        <v>346269</v>
      </c>
    </row>
    <row r="198" spans="1:7" ht="12.75">
      <c r="A198" s="201"/>
      <c r="B198" s="202" t="s">
        <v>49</v>
      </c>
      <c r="C198" s="34" t="s">
        <v>351</v>
      </c>
      <c r="D198" s="34">
        <v>7786</v>
      </c>
      <c r="E198" s="34"/>
      <c r="F198" s="34"/>
      <c r="G198" s="34">
        <f t="shared" si="4"/>
        <v>7786</v>
      </c>
    </row>
    <row r="199" spans="1:7" ht="12.75">
      <c r="A199" s="201"/>
      <c r="B199" s="202" t="s">
        <v>417</v>
      </c>
      <c r="C199" s="34" t="s">
        <v>418</v>
      </c>
      <c r="D199" s="34">
        <v>8308</v>
      </c>
      <c r="E199" s="34"/>
      <c r="F199" s="34"/>
      <c r="G199" s="34">
        <f t="shared" si="4"/>
        <v>8308</v>
      </c>
    </row>
    <row r="200" spans="1:7" ht="12.75">
      <c r="A200" s="201"/>
      <c r="B200" s="202" t="s">
        <v>46</v>
      </c>
      <c r="C200" s="34" t="s">
        <v>95</v>
      </c>
      <c r="D200" s="34">
        <v>78086</v>
      </c>
      <c r="E200" s="34"/>
      <c r="F200" s="34"/>
      <c r="G200" s="34">
        <f t="shared" si="4"/>
        <v>78086</v>
      </c>
    </row>
    <row r="201" spans="1:7" ht="12.75">
      <c r="A201" s="201"/>
      <c r="B201" s="202" t="s">
        <v>384</v>
      </c>
      <c r="C201" s="34" t="s">
        <v>352</v>
      </c>
      <c r="D201" s="34">
        <v>6980</v>
      </c>
      <c r="E201" s="34"/>
      <c r="F201" s="34"/>
      <c r="G201" s="34">
        <f t="shared" si="4"/>
        <v>6980</v>
      </c>
    </row>
    <row r="202" spans="1:7" ht="12.75">
      <c r="A202" s="201"/>
      <c r="B202" s="202" t="s">
        <v>84</v>
      </c>
      <c r="C202" s="34" t="s">
        <v>99</v>
      </c>
      <c r="D202" s="34">
        <v>11716</v>
      </c>
      <c r="E202" s="34"/>
      <c r="F202" s="34"/>
      <c r="G202" s="34">
        <f t="shared" si="4"/>
        <v>11716</v>
      </c>
    </row>
    <row r="203" spans="1:7" ht="12.75">
      <c r="A203" s="201"/>
      <c r="B203" s="202" t="s">
        <v>88</v>
      </c>
      <c r="C203" s="34" t="s">
        <v>385</v>
      </c>
      <c r="D203" s="34">
        <v>4527</v>
      </c>
      <c r="E203" s="34"/>
      <c r="F203" s="34"/>
      <c r="G203" s="34">
        <f t="shared" si="4"/>
        <v>4527</v>
      </c>
    </row>
    <row r="204" spans="1:7" ht="12.75">
      <c r="A204" s="201"/>
      <c r="B204" s="202" t="s">
        <v>392</v>
      </c>
      <c r="C204" s="34" t="s">
        <v>191</v>
      </c>
      <c r="D204" s="34">
        <v>920</v>
      </c>
      <c r="E204" s="34"/>
      <c r="F204" s="34"/>
      <c r="G204" s="34">
        <f t="shared" si="4"/>
        <v>920</v>
      </c>
    </row>
    <row r="205" spans="1:7" ht="12.75">
      <c r="A205" s="201"/>
      <c r="B205" s="202" t="s">
        <v>85</v>
      </c>
      <c r="C205" s="34" t="s">
        <v>100</v>
      </c>
      <c r="D205" s="34">
        <v>288668</v>
      </c>
      <c r="E205" s="34"/>
      <c r="F205" s="34"/>
      <c r="G205" s="34">
        <f t="shared" si="4"/>
        <v>288668</v>
      </c>
    </row>
    <row r="206" spans="1:7" ht="12.75">
      <c r="A206" s="201"/>
      <c r="B206" s="202" t="s">
        <v>7</v>
      </c>
      <c r="C206" s="34" t="s">
        <v>97</v>
      </c>
      <c r="D206" s="34">
        <f>SUM(D207:D207)</f>
        <v>1928077</v>
      </c>
      <c r="E206" s="34">
        <f>SUM(E207:E207)</f>
        <v>0</v>
      </c>
      <c r="F206" s="34">
        <f>SUM(F207:F207)</f>
        <v>0</v>
      </c>
      <c r="G206" s="34">
        <f>SUM(G207:G207)</f>
        <v>1928077</v>
      </c>
    </row>
    <row r="207" spans="1:7" ht="12.75">
      <c r="A207" s="201"/>
      <c r="B207" s="202" t="s">
        <v>731</v>
      </c>
      <c r="C207" s="34" t="s">
        <v>353</v>
      </c>
      <c r="D207" s="204">
        <v>1928077</v>
      </c>
      <c r="E207" s="204"/>
      <c r="F207" s="204"/>
      <c r="G207" s="34">
        <f>D207+E207-F207</f>
        <v>1928077</v>
      </c>
    </row>
    <row r="208" spans="1:7" ht="12.75">
      <c r="A208" s="201" t="s">
        <v>354</v>
      </c>
      <c r="B208" s="202"/>
      <c r="C208" s="203" t="s">
        <v>355</v>
      </c>
      <c r="D208" s="234">
        <f>SUM(D209:D219)</f>
        <v>446805</v>
      </c>
      <c r="E208" s="234">
        <f>SUM(E209:E219)</f>
        <v>0</v>
      </c>
      <c r="F208" s="234">
        <f>SUM(F209:F219)</f>
        <v>0</v>
      </c>
      <c r="G208" s="234">
        <f>SUM(G209:G219)</f>
        <v>446805</v>
      </c>
    </row>
    <row r="209" spans="1:7" ht="12.75">
      <c r="A209" s="201"/>
      <c r="B209" s="202" t="s">
        <v>79</v>
      </c>
      <c r="C209" s="34" t="s">
        <v>440</v>
      </c>
      <c r="D209" s="220">
        <v>12243</v>
      </c>
      <c r="E209" s="220"/>
      <c r="F209" s="220"/>
      <c r="G209" s="34">
        <f aca="true" t="shared" si="5" ref="G209:G219">D209+E209-F209</f>
        <v>12243</v>
      </c>
    </row>
    <row r="210" spans="1:7" ht="12.75">
      <c r="A210" s="201"/>
      <c r="B210" s="202" t="s">
        <v>81</v>
      </c>
      <c r="C210" s="34" t="s">
        <v>409</v>
      </c>
      <c r="D210" s="220">
        <v>307860</v>
      </c>
      <c r="E210" s="220"/>
      <c r="F210" s="220"/>
      <c r="G210" s="34">
        <f t="shared" si="5"/>
        <v>307860</v>
      </c>
    </row>
    <row r="211" spans="1:7" ht="12.75">
      <c r="A211" s="201"/>
      <c r="B211" s="202" t="s">
        <v>82</v>
      </c>
      <c r="C211" s="34" t="s">
        <v>15</v>
      </c>
      <c r="D211" s="220">
        <v>22742</v>
      </c>
      <c r="E211" s="220"/>
      <c r="F211" s="220"/>
      <c r="G211" s="34">
        <f t="shared" si="5"/>
        <v>22742</v>
      </c>
    </row>
    <row r="212" spans="1:7" ht="12.75">
      <c r="A212" s="201"/>
      <c r="B212" s="202" t="s">
        <v>50</v>
      </c>
      <c r="C212" s="34" t="s">
        <v>11</v>
      </c>
      <c r="D212" s="220">
        <v>59933</v>
      </c>
      <c r="E212" s="220"/>
      <c r="F212" s="220"/>
      <c r="G212" s="34">
        <f t="shared" si="5"/>
        <v>59933</v>
      </c>
    </row>
    <row r="213" spans="1:7" ht="12.75">
      <c r="A213" s="201"/>
      <c r="B213" s="202" t="s">
        <v>51</v>
      </c>
      <c r="C213" s="34" t="s">
        <v>425</v>
      </c>
      <c r="D213" s="220">
        <v>7964</v>
      </c>
      <c r="E213" s="220"/>
      <c r="F213" s="220"/>
      <c r="G213" s="34">
        <f t="shared" si="5"/>
        <v>7964</v>
      </c>
    </row>
    <row r="214" spans="1:7" ht="12.75">
      <c r="A214" s="201"/>
      <c r="B214" s="202" t="s">
        <v>45</v>
      </c>
      <c r="C214" s="34" t="s">
        <v>56</v>
      </c>
      <c r="D214" s="220">
        <v>7464</v>
      </c>
      <c r="E214" s="220"/>
      <c r="F214" s="220"/>
      <c r="G214" s="34">
        <f t="shared" si="5"/>
        <v>7464</v>
      </c>
    </row>
    <row r="215" spans="1:7" ht="12.75">
      <c r="A215" s="201"/>
      <c r="B215" s="202" t="s">
        <v>115</v>
      </c>
      <c r="C215" s="34" t="s">
        <v>393</v>
      </c>
      <c r="D215" s="220">
        <v>2006</v>
      </c>
      <c r="E215" s="220"/>
      <c r="F215" s="220"/>
      <c r="G215" s="34">
        <f t="shared" si="5"/>
        <v>2006</v>
      </c>
    </row>
    <row r="216" spans="1:7" ht="12.75">
      <c r="A216" s="201"/>
      <c r="B216" s="202" t="s">
        <v>66</v>
      </c>
      <c r="C216" s="34" t="s">
        <v>26</v>
      </c>
      <c r="D216" s="220">
        <v>5037</v>
      </c>
      <c r="E216" s="220"/>
      <c r="F216" s="220"/>
      <c r="G216" s="34">
        <f t="shared" si="5"/>
        <v>5037</v>
      </c>
    </row>
    <row r="217" spans="1:7" ht="12.75">
      <c r="A217" s="201"/>
      <c r="B217" s="202" t="s">
        <v>417</v>
      </c>
      <c r="C217" s="34" t="s">
        <v>418</v>
      </c>
      <c r="D217" s="220">
        <v>897</v>
      </c>
      <c r="E217" s="220"/>
      <c r="F217" s="220"/>
      <c r="G217" s="34">
        <f t="shared" si="5"/>
        <v>897</v>
      </c>
    </row>
    <row r="218" spans="1:7" ht="12.75">
      <c r="A218" s="201"/>
      <c r="B218" s="202" t="s">
        <v>46</v>
      </c>
      <c r="C218" s="34" t="s">
        <v>95</v>
      </c>
      <c r="D218" s="220">
        <v>1471</v>
      </c>
      <c r="E218" s="220"/>
      <c r="F218" s="220"/>
      <c r="G218" s="34">
        <f t="shared" si="5"/>
        <v>1471</v>
      </c>
    </row>
    <row r="219" spans="1:7" ht="12.75">
      <c r="A219" s="201"/>
      <c r="B219" s="202" t="s">
        <v>85</v>
      </c>
      <c r="C219" s="34" t="s">
        <v>100</v>
      </c>
      <c r="D219" s="220">
        <v>19188</v>
      </c>
      <c r="E219" s="220"/>
      <c r="F219" s="220"/>
      <c r="G219" s="34">
        <f t="shared" si="5"/>
        <v>19188</v>
      </c>
    </row>
    <row r="220" spans="1:7" ht="12" customHeight="1">
      <c r="A220" s="201" t="s">
        <v>117</v>
      </c>
      <c r="B220" s="202"/>
      <c r="C220" s="203" t="s">
        <v>277</v>
      </c>
      <c r="D220" s="203">
        <f>SUM(D221:D234)</f>
        <v>1099037</v>
      </c>
      <c r="E220" s="203">
        <f>SUM(E221:E234)</f>
        <v>0</v>
      </c>
      <c r="F220" s="203">
        <f>SUM(F221:F234)</f>
        <v>10000</v>
      </c>
      <c r="G220" s="203">
        <f>SUM(G221:G234)</f>
        <v>1089037</v>
      </c>
    </row>
    <row r="221" spans="1:7" ht="12.75">
      <c r="A221" s="201"/>
      <c r="B221" s="202" t="s">
        <v>81</v>
      </c>
      <c r="C221" s="34" t="s">
        <v>409</v>
      </c>
      <c r="D221" s="34">
        <v>690024</v>
      </c>
      <c r="E221" s="34"/>
      <c r="F221" s="34">
        <v>10000</v>
      </c>
      <c r="G221" s="34">
        <f aca="true" t="shared" si="6" ref="G221:G234">D221+E221-F221</f>
        <v>680024</v>
      </c>
    </row>
    <row r="222" spans="1:7" ht="12.75">
      <c r="A222" s="201"/>
      <c r="B222" s="202" t="s">
        <v>82</v>
      </c>
      <c r="C222" s="34" t="s">
        <v>15</v>
      </c>
      <c r="D222" s="34">
        <v>51862</v>
      </c>
      <c r="E222" s="34"/>
      <c r="F222" s="34"/>
      <c r="G222" s="34">
        <f t="shared" si="6"/>
        <v>51862</v>
      </c>
    </row>
    <row r="223" spans="1:7" ht="13.5" customHeight="1">
      <c r="A223" s="201"/>
      <c r="B223" s="202" t="s">
        <v>50</v>
      </c>
      <c r="C223" s="34" t="s">
        <v>11</v>
      </c>
      <c r="D223" s="34">
        <v>126384</v>
      </c>
      <c r="E223" s="34"/>
      <c r="F223" s="34"/>
      <c r="G223" s="34">
        <f t="shared" si="6"/>
        <v>126384</v>
      </c>
    </row>
    <row r="224" spans="1:7" ht="13.5" customHeight="1">
      <c r="A224" s="201"/>
      <c r="B224" s="202" t="s">
        <v>51</v>
      </c>
      <c r="C224" s="34" t="s">
        <v>425</v>
      </c>
      <c r="D224" s="34">
        <v>17212</v>
      </c>
      <c r="E224" s="34"/>
      <c r="F224" s="34"/>
      <c r="G224" s="34">
        <f t="shared" si="6"/>
        <v>17212</v>
      </c>
    </row>
    <row r="225" spans="1:7" ht="12.75">
      <c r="A225" s="201"/>
      <c r="B225" s="202" t="s">
        <v>45</v>
      </c>
      <c r="C225" s="34" t="s">
        <v>56</v>
      </c>
      <c r="D225" s="34">
        <v>132500</v>
      </c>
      <c r="E225" s="34"/>
      <c r="F225" s="34"/>
      <c r="G225" s="34">
        <f t="shared" si="6"/>
        <v>132500</v>
      </c>
    </row>
    <row r="226" spans="1:7" ht="12.75">
      <c r="A226" s="201"/>
      <c r="B226" s="202" t="s">
        <v>115</v>
      </c>
      <c r="C226" s="34" t="s">
        <v>393</v>
      </c>
      <c r="D226" s="34">
        <v>1684</v>
      </c>
      <c r="E226" s="34"/>
      <c r="F226" s="34"/>
      <c r="G226" s="34">
        <f t="shared" si="6"/>
        <v>1684</v>
      </c>
    </row>
    <row r="227" spans="1:7" ht="12.75">
      <c r="A227" s="201"/>
      <c r="B227" s="202" t="s">
        <v>66</v>
      </c>
      <c r="C227" s="34" t="s">
        <v>26</v>
      </c>
      <c r="D227" s="34">
        <v>17662</v>
      </c>
      <c r="E227" s="34"/>
      <c r="F227" s="34"/>
      <c r="G227" s="34">
        <f t="shared" si="6"/>
        <v>17662</v>
      </c>
    </row>
    <row r="228" spans="1:7" ht="12.75">
      <c r="A228" s="201"/>
      <c r="B228" s="202" t="s">
        <v>49</v>
      </c>
      <c r="C228" s="34" t="s">
        <v>87</v>
      </c>
      <c r="D228" s="34">
        <v>1700</v>
      </c>
      <c r="E228" s="34"/>
      <c r="F228" s="34"/>
      <c r="G228" s="34">
        <f t="shared" si="6"/>
        <v>1700</v>
      </c>
    </row>
    <row r="229" spans="1:7" ht="12.75">
      <c r="A229" s="201"/>
      <c r="B229" s="202" t="s">
        <v>417</v>
      </c>
      <c r="C229" s="34" t="s">
        <v>418</v>
      </c>
      <c r="D229" s="34">
        <v>1218</v>
      </c>
      <c r="E229" s="34"/>
      <c r="F229" s="34"/>
      <c r="G229" s="34">
        <f t="shared" si="6"/>
        <v>1218</v>
      </c>
    </row>
    <row r="230" spans="1:7" ht="12.75">
      <c r="A230" s="201"/>
      <c r="B230" s="202" t="s">
        <v>46</v>
      </c>
      <c r="C230" s="34" t="s">
        <v>95</v>
      </c>
      <c r="D230" s="34">
        <v>16977</v>
      </c>
      <c r="E230" s="34"/>
      <c r="F230" s="34"/>
      <c r="G230" s="34">
        <f t="shared" si="6"/>
        <v>16977</v>
      </c>
    </row>
    <row r="231" spans="1:7" ht="12.75">
      <c r="A231" s="201"/>
      <c r="B231" s="202" t="s">
        <v>384</v>
      </c>
      <c r="C231" s="34" t="s">
        <v>352</v>
      </c>
      <c r="D231" s="34">
        <v>865</v>
      </c>
      <c r="E231" s="34"/>
      <c r="F231" s="34"/>
      <c r="G231" s="34">
        <f t="shared" si="6"/>
        <v>865</v>
      </c>
    </row>
    <row r="232" spans="1:7" ht="12.75">
      <c r="A232" s="201"/>
      <c r="B232" s="202" t="s">
        <v>84</v>
      </c>
      <c r="C232" s="34" t="s">
        <v>99</v>
      </c>
      <c r="D232" s="34">
        <v>444</v>
      </c>
      <c r="E232" s="34"/>
      <c r="F232" s="34"/>
      <c r="G232" s="34">
        <f t="shared" si="6"/>
        <v>444</v>
      </c>
    </row>
    <row r="233" spans="1:7" ht="12.75">
      <c r="A233" s="201"/>
      <c r="B233" s="202" t="s">
        <v>88</v>
      </c>
      <c r="C233" s="34" t="s">
        <v>394</v>
      </c>
      <c r="D233" s="34">
        <v>415</v>
      </c>
      <c r="E233" s="34"/>
      <c r="F233" s="34"/>
      <c r="G233" s="34">
        <f t="shared" si="6"/>
        <v>415</v>
      </c>
    </row>
    <row r="234" spans="1:7" ht="12.75">
      <c r="A234" s="201"/>
      <c r="B234" s="202" t="s">
        <v>85</v>
      </c>
      <c r="C234" s="34" t="s">
        <v>100</v>
      </c>
      <c r="D234" s="34">
        <v>40090</v>
      </c>
      <c r="E234" s="34"/>
      <c r="F234" s="34"/>
      <c r="G234" s="34">
        <f t="shared" si="6"/>
        <v>40090</v>
      </c>
    </row>
    <row r="235" spans="1:7" ht="12.75">
      <c r="A235" s="201" t="s">
        <v>118</v>
      </c>
      <c r="B235" s="202"/>
      <c r="C235" s="203" t="s">
        <v>21</v>
      </c>
      <c r="D235" s="203">
        <f>SUM(D236:D251)</f>
        <v>4483742</v>
      </c>
      <c r="E235" s="203">
        <f>SUM(E236:E251)</f>
        <v>0</v>
      </c>
      <c r="F235" s="203">
        <f>SUM(F236:F251)</f>
        <v>100000</v>
      </c>
      <c r="G235" s="203">
        <f>SUM(G236:G251)</f>
        <v>4383742</v>
      </c>
    </row>
    <row r="236" spans="1:7" ht="12.75">
      <c r="A236" s="193"/>
      <c r="B236" s="199" t="s">
        <v>113</v>
      </c>
      <c r="C236" s="208" t="s">
        <v>134</v>
      </c>
      <c r="D236" s="34">
        <v>68180</v>
      </c>
      <c r="E236" s="34"/>
      <c r="F236" s="34"/>
      <c r="G236" s="34">
        <f aca="true" t="shared" si="7" ref="G236:G251">D236+E236-F236</f>
        <v>68180</v>
      </c>
    </row>
    <row r="237" spans="1:7" ht="12.75">
      <c r="A237" s="201"/>
      <c r="B237" s="202" t="s">
        <v>79</v>
      </c>
      <c r="C237" s="34" t="s">
        <v>440</v>
      </c>
      <c r="D237" s="34">
        <v>58486</v>
      </c>
      <c r="E237" s="34"/>
      <c r="F237" s="34"/>
      <c r="G237" s="34">
        <f t="shared" si="7"/>
        <v>58486</v>
      </c>
    </row>
    <row r="238" spans="1:7" ht="12.75">
      <c r="A238" s="201"/>
      <c r="B238" s="202" t="s">
        <v>81</v>
      </c>
      <c r="C238" s="34" t="s">
        <v>409</v>
      </c>
      <c r="D238" s="34">
        <v>2973889</v>
      </c>
      <c r="E238" s="34"/>
      <c r="F238" s="34">
        <v>100000</v>
      </c>
      <c r="G238" s="34">
        <f t="shared" si="7"/>
        <v>2873889</v>
      </c>
    </row>
    <row r="239" spans="1:7" ht="12.75">
      <c r="A239" s="201"/>
      <c r="B239" s="202" t="s">
        <v>82</v>
      </c>
      <c r="C239" s="34" t="s">
        <v>15</v>
      </c>
      <c r="D239" s="34">
        <v>230832</v>
      </c>
      <c r="E239" s="34"/>
      <c r="F239" s="34"/>
      <c r="G239" s="34">
        <f t="shared" si="7"/>
        <v>230832</v>
      </c>
    </row>
    <row r="240" spans="1:7" ht="12.75">
      <c r="A240" s="201"/>
      <c r="B240" s="202" t="s">
        <v>50</v>
      </c>
      <c r="C240" s="34" t="s">
        <v>11</v>
      </c>
      <c r="D240" s="34">
        <v>564590</v>
      </c>
      <c r="E240" s="34"/>
      <c r="F240" s="34"/>
      <c r="G240" s="34">
        <f t="shared" si="7"/>
        <v>564590</v>
      </c>
    </row>
    <row r="241" spans="1:7" ht="12.75">
      <c r="A241" s="201"/>
      <c r="B241" s="202" t="s">
        <v>51</v>
      </c>
      <c r="C241" s="34" t="s">
        <v>425</v>
      </c>
      <c r="D241" s="34">
        <v>75943</v>
      </c>
      <c r="E241" s="34"/>
      <c r="F241" s="34"/>
      <c r="G241" s="34">
        <f t="shared" si="7"/>
        <v>75943</v>
      </c>
    </row>
    <row r="242" spans="1:7" ht="12.75">
      <c r="A242" s="201"/>
      <c r="B242" s="202" t="s">
        <v>45</v>
      </c>
      <c r="C242" s="34" t="s">
        <v>56</v>
      </c>
      <c r="D242" s="34">
        <v>61805</v>
      </c>
      <c r="E242" s="34"/>
      <c r="F242" s="34"/>
      <c r="G242" s="34">
        <f t="shared" si="7"/>
        <v>61805</v>
      </c>
    </row>
    <row r="243" spans="1:7" ht="12.75">
      <c r="A243" s="201"/>
      <c r="B243" s="202" t="s">
        <v>115</v>
      </c>
      <c r="C243" s="34" t="s">
        <v>393</v>
      </c>
      <c r="D243" s="34">
        <v>3961</v>
      </c>
      <c r="E243" s="34"/>
      <c r="F243" s="34"/>
      <c r="G243" s="34">
        <f t="shared" si="7"/>
        <v>3961</v>
      </c>
    </row>
    <row r="244" spans="1:7" ht="12.75">
      <c r="A244" s="201"/>
      <c r="B244" s="202" t="s">
        <v>66</v>
      </c>
      <c r="C244" s="34" t="s">
        <v>26</v>
      </c>
      <c r="D244" s="34">
        <v>201990</v>
      </c>
      <c r="E244" s="34"/>
      <c r="F244" s="34"/>
      <c r="G244" s="34">
        <f t="shared" si="7"/>
        <v>201990</v>
      </c>
    </row>
    <row r="245" spans="1:7" ht="12.75">
      <c r="A245" s="201"/>
      <c r="B245" s="202" t="s">
        <v>49</v>
      </c>
      <c r="C245" s="34" t="s">
        <v>351</v>
      </c>
      <c r="D245" s="34">
        <v>5462</v>
      </c>
      <c r="E245" s="34"/>
      <c r="F245" s="34"/>
      <c r="G245" s="34">
        <f t="shared" si="7"/>
        <v>5462</v>
      </c>
    </row>
    <row r="246" spans="1:7" ht="12.75">
      <c r="A246" s="201"/>
      <c r="B246" s="202" t="s">
        <v>417</v>
      </c>
      <c r="C246" s="34" t="s">
        <v>418</v>
      </c>
      <c r="D246" s="34">
        <v>5200</v>
      </c>
      <c r="E246" s="34"/>
      <c r="F246" s="34"/>
      <c r="G246" s="34">
        <f t="shared" si="7"/>
        <v>5200</v>
      </c>
    </row>
    <row r="247" spans="1:7" ht="12.75">
      <c r="A247" s="201"/>
      <c r="B247" s="202" t="s">
        <v>46</v>
      </c>
      <c r="C247" s="34" t="s">
        <v>95</v>
      </c>
      <c r="D247" s="34">
        <v>32676</v>
      </c>
      <c r="E247" s="34"/>
      <c r="F247" s="34"/>
      <c r="G247" s="34">
        <f t="shared" si="7"/>
        <v>32676</v>
      </c>
    </row>
    <row r="248" spans="1:7" ht="12.75">
      <c r="A248" s="201"/>
      <c r="B248" s="202" t="s">
        <v>384</v>
      </c>
      <c r="C248" s="34" t="s">
        <v>352</v>
      </c>
      <c r="D248" s="34">
        <v>2725</v>
      </c>
      <c r="E248" s="34"/>
      <c r="F248" s="34"/>
      <c r="G248" s="34">
        <f t="shared" si="7"/>
        <v>2725</v>
      </c>
    </row>
    <row r="249" spans="1:7" ht="12.75">
      <c r="A249" s="201"/>
      <c r="B249" s="202" t="s">
        <v>84</v>
      </c>
      <c r="C249" s="34" t="s">
        <v>99</v>
      </c>
      <c r="D249" s="34">
        <v>4573</v>
      </c>
      <c r="E249" s="34"/>
      <c r="F249" s="34"/>
      <c r="G249" s="34">
        <f t="shared" si="7"/>
        <v>4573</v>
      </c>
    </row>
    <row r="250" spans="1:7" ht="12.75">
      <c r="A250" s="201"/>
      <c r="B250" s="202" t="s">
        <v>88</v>
      </c>
      <c r="C250" s="34" t="s">
        <v>394</v>
      </c>
      <c r="D250" s="34">
        <v>1758</v>
      </c>
      <c r="E250" s="34"/>
      <c r="F250" s="34"/>
      <c r="G250" s="34">
        <f t="shared" si="7"/>
        <v>1758</v>
      </c>
    </row>
    <row r="251" spans="1:7" ht="12.75">
      <c r="A251" s="201"/>
      <c r="B251" s="202" t="s">
        <v>85</v>
      </c>
      <c r="C251" s="34" t="s">
        <v>100</v>
      </c>
      <c r="D251" s="34">
        <v>191672</v>
      </c>
      <c r="E251" s="34"/>
      <c r="F251" s="34"/>
      <c r="G251" s="34">
        <f t="shared" si="7"/>
        <v>191672</v>
      </c>
    </row>
    <row r="252" spans="1:7" ht="12.75">
      <c r="A252" s="201" t="s">
        <v>135</v>
      </c>
      <c r="B252" s="202"/>
      <c r="C252" s="203" t="s">
        <v>136</v>
      </c>
      <c r="D252" s="203">
        <f>SUM(D253:D265)</f>
        <v>423016</v>
      </c>
      <c r="E252" s="203">
        <f>SUM(E253:E265)</f>
        <v>0</v>
      </c>
      <c r="F252" s="203">
        <f>SUM(F253:F265)</f>
        <v>0</v>
      </c>
      <c r="G252" s="203">
        <f>SUM(G253:G265)</f>
        <v>423016</v>
      </c>
    </row>
    <row r="253" spans="1:7" ht="12.75">
      <c r="A253" s="201"/>
      <c r="B253" s="202" t="s">
        <v>79</v>
      </c>
      <c r="C253" s="34" t="s">
        <v>440</v>
      </c>
      <c r="D253" s="34">
        <v>146</v>
      </c>
      <c r="E253" s="34"/>
      <c r="F253" s="34"/>
      <c r="G253" s="34">
        <f aca="true" t="shared" si="8" ref="G253:G265">D253+E253-F253</f>
        <v>146</v>
      </c>
    </row>
    <row r="254" spans="1:7" ht="12.75">
      <c r="A254" s="201"/>
      <c r="B254" s="202" t="s">
        <v>81</v>
      </c>
      <c r="C254" s="34" t="s">
        <v>409</v>
      </c>
      <c r="D254" s="34">
        <v>47958</v>
      </c>
      <c r="E254" s="34"/>
      <c r="F254" s="34"/>
      <c r="G254" s="34">
        <f t="shared" si="8"/>
        <v>47958</v>
      </c>
    </row>
    <row r="255" spans="1:7" ht="12.75">
      <c r="A255" s="201"/>
      <c r="B255" s="202" t="s">
        <v>82</v>
      </c>
      <c r="C255" s="34" t="s">
        <v>15</v>
      </c>
      <c r="D255" s="34">
        <v>3876</v>
      </c>
      <c r="E255" s="34"/>
      <c r="F255" s="34"/>
      <c r="G255" s="34">
        <f t="shared" si="8"/>
        <v>3876</v>
      </c>
    </row>
    <row r="256" spans="1:7" ht="12.75">
      <c r="A256" s="201"/>
      <c r="B256" s="202" t="s">
        <v>50</v>
      </c>
      <c r="C256" s="34" t="s">
        <v>11</v>
      </c>
      <c r="D256" s="34">
        <v>9085</v>
      </c>
      <c r="E256" s="34"/>
      <c r="F256" s="34"/>
      <c r="G256" s="34">
        <f t="shared" si="8"/>
        <v>9085</v>
      </c>
    </row>
    <row r="257" spans="1:7" ht="12.75">
      <c r="A257" s="201"/>
      <c r="B257" s="202" t="s">
        <v>51</v>
      </c>
      <c r="C257" s="34" t="s">
        <v>425</v>
      </c>
      <c r="D257" s="34">
        <v>1265</v>
      </c>
      <c r="E257" s="34"/>
      <c r="F257" s="34"/>
      <c r="G257" s="34">
        <f t="shared" si="8"/>
        <v>1265</v>
      </c>
    </row>
    <row r="258" spans="1:7" ht="12.75">
      <c r="A258" s="201"/>
      <c r="B258" s="202" t="s">
        <v>284</v>
      </c>
      <c r="C258" s="34" t="s">
        <v>285</v>
      </c>
      <c r="D258" s="34">
        <v>10000</v>
      </c>
      <c r="E258" s="34"/>
      <c r="F258" s="34"/>
      <c r="G258" s="34">
        <f t="shared" si="8"/>
        <v>10000</v>
      </c>
    </row>
    <row r="259" spans="1:7" ht="13.5" customHeight="1">
      <c r="A259" s="201"/>
      <c r="B259" s="202" t="s">
        <v>45</v>
      </c>
      <c r="C259" s="34" t="s">
        <v>56</v>
      </c>
      <c r="D259" s="34">
        <v>78019</v>
      </c>
      <c r="E259" s="34"/>
      <c r="F259" s="34"/>
      <c r="G259" s="34">
        <f t="shared" si="8"/>
        <v>78019</v>
      </c>
    </row>
    <row r="260" spans="1:7" ht="12.75">
      <c r="A260" s="201"/>
      <c r="B260" s="202" t="s">
        <v>49</v>
      </c>
      <c r="C260" s="34" t="s">
        <v>87</v>
      </c>
      <c r="D260" s="34">
        <v>18200</v>
      </c>
      <c r="E260" s="34"/>
      <c r="F260" s="34"/>
      <c r="G260" s="34">
        <f t="shared" si="8"/>
        <v>18200</v>
      </c>
    </row>
    <row r="261" spans="1:7" ht="12.75">
      <c r="A261" s="201"/>
      <c r="B261" s="202" t="s">
        <v>417</v>
      </c>
      <c r="C261" s="34" t="s">
        <v>418</v>
      </c>
      <c r="D261" s="34">
        <v>110</v>
      </c>
      <c r="E261" s="34"/>
      <c r="F261" s="34"/>
      <c r="G261" s="34">
        <f t="shared" si="8"/>
        <v>110</v>
      </c>
    </row>
    <row r="262" spans="1:7" ht="12.75">
      <c r="A262" s="201"/>
      <c r="B262" s="202" t="s">
        <v>46</v>
      </c>
      <c r="C262" s="34" t="s">
        <v>95</v>
      </c>
      <c r="D262" s="34">
        <v>242317</v>
      </c>
      <c r="E262" s="34"/>
      <c r="F262" s="34"/>
      <c r="G262" s="34">
        <f t="shared" si="8"/>
        <v>242317</v>
      </c>
    </row>
    <row r="263" spans="1:7" ht="12.75">
      <c r="A263" s="201"/>
      <c r="B263" s="202" t="s">
        <v>84</v>
      </c>
      <c r="C263" s="34" t="s">
        <v>551</v>
      </c>
      <c r="D263" s="34">
        <v>150</v>
      </c>
      <c r="E263" s="34"/>
      <c r="F263" s="34"/>
      <c r="G263" s="34">
        <f t="shared" si="8"/>
        <v>150</v>
      </c>
    </row>
    <row r="264" spans="1:7" ht="12.75">
      <c r="A264" s="201"/>
      <c r="B264" s="202" t="s">
        <v>88</v>
      </c>
      <c r="C264" s="34" t="s">
        <v>394</v>
      </c>
      <c r="D264" s="34">
        <v>10402</v>
      </c>
      <c r="E264" s="34"/>
      <c r="F264" s="34"/>
      <c r="G264" s="34">
        <f t="shared" si="8"/>
        <v>10402</v>
      </c>
    </row>
    <row r="265" spans="1:7" ht="12" customHeight="1">
      <c r="A265" s="201"/>
      <c r="B265" s="202" t="s">
        <v>85</v>
      </c>
      <c r="C265" s="34" t="s">
        <v>100</v>
      </c>
      <c r="D265" s="34">
        <v>1488</v>
      </c>
      <c r="E265" s="34"/>
      <c r="F265" s="34"/>
      <c r="G265" s="34">
        <f t="shared" si="8"/>
        <v>1488</v>
      </c>
    </row>
    <row r="266" spans="1:7" ht="12.75">
      <c r="A266" s="201" t="s">
        <v>219</v>
      </c>
      <c r="B266" s="202"/>
      <c r="C266" s="203" t="s">
        <v>220</v>
      </c>
      <c r="D266" s="203">
        <f>SUM(D267:D268)</f>
        <v>1720</v>
      </c>
      <c r="E266" s="203">
        <f>SUM(E267:E268)</f>
        <v>0</v>
      </c>
      <c r="F266" s="203">
        <f>SUM(F267:F268)</f>
        <v>0</v>
      </c>
      <c r="G266" s="203">
        <f>SUM(G267:G268)</f>
        <v>1720</v>
      </c>
    </row>
    <row r="267" spans="1:7" ht="12.75">
      <c r="A267" s="201"/>
      <c r="B267" s="202" t="s">
        <v>284</v>
      </c>
      <c r="C267" s="34" t="s">
        <v>285</v>
      </c>
      <c r="D267" s="34">
        <v>1620</v>
      </c>
      <c r="E267" s="34"/>
      <c r="F267" s="34"/>
      <c r="G267" s="34">
        <f>D267+E267-F267</f>
        <v>1620</v>
      </c>
    </row>
    <row r="268" spans="1:7" ht="12.75">
      <c r="A268" s="201"/>
      <c r="B268" s="202" t="s">
        <v>45</v>
      </c>
      <c r="C268" s="34" t="s">
        <v>56</v>
      </c>
      <c r="D268" s="34">
        <v>100</v>
      </c>
      <c r="E268" s="34"/>
      <c r="F268" s="34"/>
      <c r="G268" s="34">
        <f>D268+E268-F268</f>
        <v>100</v>
      </c>
    </row>
    <row r="269" spans="1:7" ht="12.75">
      <c r="A269" s="201" t="s">
        <v>512</v>
      </c>
      <c r="B269" s="202"/>
      <c r="C269" s="203" t="s">
        <v>513</v>
      </c>
      <c r="D269" s="203">
        <f>SUM(D270:D274)</f>
        <v>84030</v>
      </c>
      <c r="E269" s="203">
        <f>SUM(E270:E274)</f>
        <v>0</v>
      </c>
      <c r="F269" s="203">
        <f>SUM(F270:F274)</f>
        <v>0</v>
      </c>
      <c r="G269" s="203">
        <f>SUM(G270:G274)</f>
        <v>84030</v>
      </c>
    </row>
    <row r="270" spans="1:7" ht="12.75">
      <c r="A270" s="201"/>
      <c r="B270" s="202" t="s">
        <v>81</v>
      </c>
      <c r="C270" s="34" t="s">
        <v>409</v>
      </c>
      <c r="D270" s="34">
        <v>21495</v>
      </c>
      <c r="E270" s="34"/>
      <c r="F270" s="34"/>
      <c r="G270" s="34">
        <f>D270+E270-F270</f>
        <v>21495</v>
      </c>
    </row>
    <row r="271" spans="1:7" ht="12.75">
      <c r="A271" s="201"/>
      <c r="B271" s="202" t="s">
        <v>82</v>
      </c>
      <c r="C271" s="34" t="s">
        <v>15</v>
      </c>
      <c r="D271" s="34">
        <v>2020</v>
      </c>
      <c r="E271" s="34"/>
      <c r="F271" s="34"/>
      <c r="G271" s="34">
        <f>D271+E271-F271</f>
        <v>2020</v>
      </c>
    </row>
    <row r="272" spans="1:7" ht="12.75">
      <c r="A272" s="201"/>
      <c r="B272" s="202" t="s">
        <v>50</v>
      </c>
      <c r="C272" s="34" t="s">
        <v>11</v>
      </c>
      <c r="D272" s="34">
        <v>3837</v>
      </c>
      <c r="E272" s="34"/>
      <c r="F272" s="34"/>
      <c r="G272" s="34">
        <f>D272+E272-F272</f>
        <v>3837</v>
      </c>
    </row>
    <row r="273" spans="1:7" ht="12.75">
      <c r="A273" s="201"/>
      <c r="B273" s="202" t="s">
        <v>51</v>
      </c>
      <c r="C273" s="34" t="s">
        <v>425</v>
      </c>
      <c r="D273" s="34">
        <v>522</v>
      </c>
      <c r="E273" s="34"/>
      <c r="F273" s="34"/>
      <c r="G273" s="34">
        <f>D273+E273-F273</f>
        <v>522</v>
      </c>
    </row>
    <row r="274" spans="1:7" ht="12.75">
      <c r="A274" s="201"/>
      <c r="B274" s="202" t="s">
        <v>46</v>
      </c>
      <c r="C274" s="34" t="s">
        <v>95</v>
      </c>
      <c r="D274" s="34">
        <v>56156</v>
      </c>
      <c r="E274" s="34"/>
      <c r="F274" s="34"/>
      <c r="G274" s="34">
        <f>D274+E274-F274</f>
        <v>56156</v>
      </c>
    </row>
    <row r="275" spans="1:7" ht="12.75">
      <c r="A275" s="201" t="s">
        <v>231</v>
      </c>
      <c r="B275" s="202"/>
      <c r="C275" s="203" t="s">
        <v>13</v>
      </c>
      <c r="D275" s="203">
        <f>SUM(D276:D284)</f>
        <v>152574</v>
      </c>
      <c r="E275" s="203">
        <f>SUM(E276:E284)</f>
        <v>0</v>
      </c>
      <c r="F275" s="203">
        <f>SUM(F276:F284)</f>
        <v>0</v>
      </c>
      <c r="G275" s="203">
        <f>SUM(G276:G284)</f>
        <v>152574</v>
      </c>
    </row>
    <row r="276" spans="1:7" ht="12.75">
      <c r="A276" s="201"/>
      <c r="B276" s="202" t="s">
        <v>79</v>
      </c>
      <c r="C276" s="34" t="s">
        <v>133</v>
      </c>
      <c r="D276" s="34">
        <v>14075</v>
      </c>
      <c r="E276" s="34"/>
      <c r="F276" s="34"/>
      <c r="G276" s="34">
        <f aca="true" t="shared" si="9" ref="G276:G284">D276+E276-F276</f>
        <v>14075</v>
      </c>
    </row>
    <row r="277" spans="1:7" ht="12.75">
      <c r="A277" s="201"/>
      <c r="B277" s="202" t="s">
        <v>81</v>
      </c>
      <c r="C277" s="34" t="s">
        <v>409</v>
      </c>
      <c r="D277" s="34">
        <v>19056</v>
      </c>
      <c r="E277" s="34"/>
      <c r="F277" s="34"/>
      <c r="G277" s="34">
        <f t="shared" si="9"/>
        <v>19056</v>
      </c>
    </row>
    <row r="278" spans="1:7" ht="12.75">
      <c r="A278" s="201"/>
      <c r="B278" s="202" t="s">
        <v>82</v>
      </c>
      <c r="C278" s="34" t="s">
        <v>15</v>
      </c>
      <c r="D278" s="34">
        <v>1531</v>
      </c>
      <c r="E278" s="34"/>
      <c r="F278" s="34"/>
      <c r="G278" s="34">
        <f t="shared" si="9"/>
        <v>1531</v>
      </c>
    </row>
    <row r="279" spans="1:7" ht="12.75">
      <c r="A279" s="201"/>
      <c r="B279" s="202" t="s">
        <v>50</v>
      </c>
      <c r="C279" s="34" t="s">
        <v>11</v>
      </c>
      <c r="D279" s="34">
        <v>3705</v>
      </c>
      <c r="E279" s="34"/>
      <c r="F279" s="34"/>
      <c r="G279" s="34">
        <f t="shared" si="9"/>
        <v>3705</v>
      </c>
    </row>
    <row r="280" spans="1:7" ht="12.75">
      <c r="A280" s="201"/>
      <c r="B280" s="202" t="s">
        <v>51</v>
      </c>
      <c r="C280" s="34" t="s">
        <v>425</v>
      </c>
      <c r="D280" s="34">
        <v>506</v>
      </c>
      <c r="E280" s="34"/>
      <c r="F280" s="34"/>
      <c r="G280" s="34">
        <f t="shared" si="9"/>
        <v>506</v>
      </c>
    </row>
    <row r="281" spans="1:7" ht="12.75">
      <c r="A281" s="201"/>
      <c r="B281" s="214" t="s">
        <v>45</v>
      </c>
      <c r="C281" s="36" t="s">
        <v>56</v>
      </c>
      <c r="D281" s="34">
        <v>2000</v>
      </c>
      <c r="E281" s="34"/>
      <c r="F281" s="34"/>
      <c r="G281" s="34">
        <f t="shared" si="9"/>
        <v>2000</v>
      </c>
    </row>
    <row r="282" spans="1:7" ht="12.75">
      <c r="A282" s="201"/>
      <c r="B282" s="202" t="s">
        <v>46</v>
      </c>
      <c r="C282" s="34" t="s">
        <v>95</v>
      </c>
      <c r="D282" s="34">
        <v>800</v>
      </c>
      <c r="E282" s="34"/>
      <c r="F282" s="34"/>
      <c r="G282" s="34">
        <f t="shared" si="9"/>
        <v>800</v>
      </c>
    </row>
    <row r="283" spans="1:7" ht="12.75">
      <c r="A283" s="201"/>
      <c r="B283" s="214" t="s">
        <v>85</v>
      </c>
      <c r="C283" s="36" t="s">
        <v>100</v>
      </c>
      <c r="D283" s="34">
        <v>1946</v>
      </c>
      <c r="E283" s="34"/>
      <c r="F283" s="34"/>
      <c r="G283" s="34">
        <f t="shared" si="9"/>
        <v>1946</v>
      </c>
    </row>
    <row r="284" spans="1:7" ht="13.5" thickBot="1">
      <c r="A284" s="201"/>
      <c r="B284" s="214" t="s">
        <v>85</v>
      </c>
      <c r="C284" s="36" t="s">
        <v>94</v>
      </c>
      <c r="D284" s="34">
        <v>108955</v>
      </c>
      <c r="E284" s="34"/>
      <c r="F284" s="34"/>
      <c r="G284" s="34">
        <f t="shared" si="9"/>
        <v>108955</v>
      </c>
    </row>
    <row r="285" spans="1:7" ht="14.25" thickBot="1" thickTop="1">
      <c r="A285" s="243" t="s">
        <v>141</v>
      </c>
      <c r="B285" s="244"/>
      <c r="C285" s="245" t="s">
        <v>23</v>
      </c>
      <c r="D285" s="245">
        <f>SUM(D286+D298)</f>
        <v>618892</v>
      </c>
      <c r="E285" s="245">
        <f>SUM(E286+E298)</f>
        <v>0</v>
      </c>
      <c r="F285" s="245">
        <f>SUM(F286+F298)</f>
        <v>0</v>
      </c>
      <c r="G285" s="245">
        <f>SUM(G286+G298)</f>
        <v>618892</v>
      </c>
    </row>
    <row r="286" spans="1:7" ht="13.5" thickTop="1">
      <c r="A286" s="201" t="s">
        <v>143</v>
      </c>
      <c r="B286" s="202"/>
      <c r="C286" s="203" t="s">
        <v>24</v>
      </c>
      <c r="D286" s="203">
        <f>SUM(D287:D297)</f>
        <v>270000</v>
      </c>
      <c r="E286" s="203">
        <f>SUM(E287:E297)</f>
        <v>0</v>
      </c>
      <c r="F286" s="203">
        <f>SUM(F287:F297)</f>
        <v>0</v>
      </c>
      <c r="G286" s="203">
        <f>SUM(G287:G297)</f>
        <v>270000</v>
      </c>
    </row>
    <row r="287" spans="1:7" ht="24">
      <c r="A287" s="201"/>
      <c r="B287" s="202" t="s">
        <v>142</v>
      </c>
      <c r="C287" s="30" t="s">
        <v>553</v>
      </c>
      <c r="D287" s="34">
        <v>27000</v>
      </c>
      <c r="E287" s="34"/>
      <c r="F287" s="34"/>
      <c r="G287" s="34">
        <f aca="true" t="shared" si="10" ref="G287:G297">D287+E287-F287</f>
        <v>27000</v>
      </c>
    </row>
    <row r="288" spans="1:7" ht="12.75">
      <c r="A288" s="201"/>
      <c r="B288" s="202" t="s">
        <v>47</v>
      </c>
      <c r="C288" s="36" t="s">
        <v>364</v>
      </c>
      <c r="D288" s="34">
        <v>21400</v>
      </c>
      <c r="E288" s="34"/>
      <c r="F288" s="34"/>
      <c r="G288" s="34">
        <f t="shared" si="10"/>
        <v>21400</v>
      </c>
    </row>
    <row r="289" spans="1:7" ht="12.75">
      <c r="A289" s="201"/>
      <c r="B289" s="202" t="s">
        <v>50</v>
      </c>
      <c r="C289" s="36" t="s">
        <v>214</v>
      </c>
      <c r="D289" s="34">
        <v>300</v>
      </c>
      <c r="E289" s="34"/>
      <c r="F289" s="34"/>
      <c r="G289" s="34">
        <f t="shared" si="10"/>
        <v>300</v>
      </c>
    </row>
    <row r="290" spans="1:7" ht="12.75">
      <c r="A290" s="201"/>
      <c r="B290" s="202" t="s">
        <v>51</v>
      </c>
      <c r="C290" s="36" t="s">
        <v>12</v>
      </c>
      <c r="D290" s="34">
        <v>100</v>
      </c>
      <c r="E290" s="34"/>
      <c r="F290" s="34"/>
      <c r="G290" s="34">
        <f t="shared" si="10"/>
        <v>100</v>
      </c>
    </row>
    <row r="291" spans="1:7" ht="12.75">
      <c r="A291" s="201"/>
      <c r="B291" s="202" t="s">
        <v>284</v>
      </c>
      <c r="C291" s="36" t="s">
        <v>285</v>
      </c>
      <c r="D291" s="34">
        <v>107930</v>
      </c>
      <c r="E291" s="34"/>
      <c r="F291" s="34"/>
      <c r="G291" s="34">
        <f t="shared" si="10"/>
        <v>107930</v>
      </c>
    </row>
    <row r="292" spans="1:7" ht="12.75">
      <c r="A292" s="201"/>
      <c r="B292" s="202" t="s">
        <v>45</v>
      </c>
      <c r="C292" s="34" t="s">
        <v>56</v>
      </c>
      <c r="D292" s="34">
        <v>10000</v>
      </c>
      <c r="E292" s="34"/>
      <c r="F292" s="34"/>
      <c r="G292" s="34">
        <f t="shared" si="10"/>
        <v>10000</v>
      </c>
    </row>
    <row r="293" spans="1:7" ht="12.75">
      <c r="A293" s="201"/>
      <c r="B293" s="202" t="s">
        <v>307</v>
      </c>
      <c r="C293" s="36" t="s">
        <v>269</v>
      </c>
      <c r="D293" s="34">
        <v>24670</v>
      </c>
      <c r="E293" s="34"/>
      <c r="F293" s="34"/>
      <c r="G293" s="34">
        <f t="shared" si="10"/>
        <v>24670</v>
      </c>
    </row>
    <row r="294" spans="1:7" ht="12.75">
      <c r="A294" s="201"/>
      <c r="B294" s="202" t="s">
        <v>66</v>
      </c>
      <c r="C294" s="34" t="s">
        <v>26</v>
      </c>
      <c r="D294" s="34">
        <v>9000</v>
      </c>
      <c r="E294" s="34"/>
      <c r="F294" s="34"/>
      <c r="G294" s="34">
        <f t="shared" si="10"/>
        <v>9000</v>
      </c>
    </row>
    <row r="295" spans="1:7" ht="12.75">
      <c r="A295" s="201"/>
      <c r="B295" s="202" t="s">
        <v>46</v>
      </c>
      <c r="C295" s="34" t="s">
        <v>95</v>
      </c>
      <c r="D295" s="34">
        <v>68400</v>
      </c>
      <c r="E295" s="34"/>
      <c r="F295" s="34"/>
      <c r="G295" s="34">
        <f t="shared" si="10"/>
        <v>68400</v>
      </c>
    </row>
    <row r="296" spans="1:7" ht="12.75">
      <c r="A296" s="201"/>
      <c r="B296" s="214" t="s">
        <v>308</v>
      </c>
      <c r="C296" s="228" t="s">
        <v>99</v>
      </c>
      <c r="D296" s="36">
        <v>1000</v>
      </c>
      <c r="E296" s="36"/>
      <c r="F296" s="36"/>
      <c r="G296" s="34">
        <f t="shared" si="10"/>
        <v>1000</v>
      </c>
    </row>
    <row r="297" spans="1:7" ht="12.75">
      <c r="A297" s="207"/>
      <c r="B297" s="202" t="s">
        <v>88</v>
      </c>
      <c r="C297" s="34" t="s">
        <v>394</v>
      </c>
      <c r="D297" s="34">
        <v>200</v>
      </c>
      <c r="E297" s="34"/>
      <c r="F297" s="34"/>
      <c r="G297" s="34">
        <f t="shared" si="10"/>
        <v>200</v>
      </c>
    </row>
    <row r="298" spans="1:7" ht="12.75">
      <c r="A298" s="207" t="s">
        <v>372</v>
      </c>
      <c r="B298" s="202"/>
      <c r="C298" s="203" t="s">
        <v>13</v>
      </c>
      <c r="D298" s="203">
        <f>SUM(D299:D300)</f>
        <v>348892</v>
      </c>
      <c r="E298" s="203">
        <f>SUM(E299:E300)</f>
        <v>0</v>
      </c>
      <c r="F298" s="203">
        <f>SUM(F299:F300)</f>
        <v>0</v>
      </c>
      <c r="G298" s="203">
        <f>SUM(G299:G300)</f>
        <v>348892</v>
      </c>
    </row>
    <row r="299" spans="1:7" ht="12.75">
      <c r="A299" s="207"/>
      <c r="B299" s="202" t="s">
        <v>46</v>
      </c>
      <c r="C299" s="34" t="s">
        <v>356</v>
      </c>
      <c r="D299" s="220">
        <v>30000</v>
      </c>
      <c r="E299" s="220"/>
      <c r="F299" s="220"/>
      <c r="G299" s="34">
        <f>D299+E299-F299</f>
        <v>30000</v>
      </c>
    </row>
    <row r="300" spans="1:7" ht="13.5" thickBot="1">
      <c r="A300" s="193"/>
      <c r="B300" s="206" t="s">
        <v>1</v>
      </c>
      <c r="C300" s="228" t="s">
        <v>9</v>
      </c>
      <c r="D300" s="253">
        <v>318892</v>
      </c>
      <c r="E300" s="253"/>
      <c r="F300" s="253"/>
      <c r="G300" s="34">
        <f>D300+E300-F300</f>
        <v>318892</v>
      </c>
    </row>
    <row r="301" spans="1:7" ht="14.25" thickBot="1" thickTop="1">
      <c r="A301" s="243" t="s">
        <v>77</v>
      </c>
      <c r="B301" s="244"/>
      <c r="C301" s="245" t="s">
        <v>429</v>
      </c>
      <c r="D301" s="245">
        <f>SUM(D302+D304+D323+D338+D340+D346+D348+D364+D366)</f>
        <v>11054885</v>
      </c>
      <c r="E301" s="245">
        <f>SUM(E302+E304+E323+E338+E340+E346+E348+E364+E366)</f>
        <v>538579</v>
      </c>
      <c r="F301" s="245">
        <f>SUM(F302+F304+F323+F338+F340+F346+F348+F364+F366)</f>
        <v>0</v>
      </c>
      <c r="G301" s="245">
        <f>SUM(G302+G304+G323+G338+G340+G346+G348+G364+G366)</f>
        <v>11593464</v>
      </c>
    </row>
    <row r="302" spans="1:7" ht="13.5" thickTop="1">
      <c r="A302" s="193" t="s">
        <v>234</v>
      </c>
      <c r="B302" s="254"/>
      <c r="C302" s="33" t="s">
        <v>235</v>
      </c>
      <c r="D302" s="255">
        <f>D303</f>
        <v>115517</v>
      </c>
      <c r="E302" s="255">
        <f>E303</f>
        <v>0</v>
      </c>
      <c r="F302" s="255">
        <f>F303</f>
        <v>0</v>
      </c>
      <c r="G302" s="255">
        <f>G303</f>
        <v>115517</v>
      </c>
    </row>
    <row r="303" spans="1:7" ht="12.75">
      <c r="A303" s="207"/>
      <c r="B303" s="202" t="s">
        <v>236</v>
      </c>
      <c r="C303" s="34" t="s">
        <v>237</v>
      </c>
      <c r="D303" s="34">
        <v>115517</v>
      </c>
      <c r="E303" s="34"/>
      <c r="F303" s="34"/>
      <c r="G303" s="34">
        <f>D303+E303-F303</f>
        <v>115517</v>
      </c>
    </row>
    <row r="304" spans="1:7" ht="12.75">
      <c r="A304" s="193" t="s">
        <v>430</v>
      </c>
      <c r="B304" s="199"/>
      <c r="C304" s="200" t="s">
        <v>138</v>
      </c>
      <c r="D304" s="200">
        <f>SUM(D305:D322)</f>
        <v>585000</v>
      </c>
      <c r="E304" s="200">
        <f>SUM(E305:E322)</f>
        <v>538579</v>
      </c>
      <c r="F304" s="200">
        <f>SUM(F305:F322)</f>
        <v>0</v>
      </c>
      <c r="G304" s="200">
        <f>SUM(G305:G322)</f>
        <v>1123579</v>
      </c>
    </row>
    <row r="305" spans="1:7" ht="12.75">
      <c r="A305" s="193"/>
      <c r="B305" s="199" t="s">
        <v>79</v>
      </c>
      <c r="C305" s="208" t="s">
        <v>314</v>
      </c>
      <c r="D305" s="34">
        <v>950</v>
      </c>
      <c r="E305" s="34"/>
      <c r="F305" s="34"/>
      <c r="G305" s="34">
        <f aca="true" t="shared" si="11" ref="G305:G322">D305+E305-F305</f>
        <v>950</v>
      </c>
    </row>
    <row r="306" spans="1:7" ht="12.75">
      <c r="A306" s="201"/>
      <c r="B306" s="202" t="s">
        <v>81</v>
      </c>
      <c r="C306" s="34" t="s">
        <v>409</v>
      </c>
      <c r="D306" s="34">
        <v>299663</v>
      </c>
      <c r="E306" s="34"/>
      <c r="F306" s="34"/>
      <c r="G306" s="34">
        <f t="shared" si="11"/>
        <v>299663</v>
      </c>
    </row>
    <row r="307" spans="1:7" ht="12.75">
      <c r="A307" s="201"/>
      <c r="B307" s="202" t="s">
        <v>82</v>
      </c>
      <c r="C307" s="34" t="s">
        <v>15</v>
      </c>
      <c r="D307" s="34">
        <v>18355</v>
      </c>
      <c r="E307" s="34"/>
      <c r="F307" s="34"/>
      <c r="G307" s="34">
        <f t="shared" si="11"/>
        <v>18355</v>
      </c>
    </row>
    <row r="308" spans="1:7" ht="12.75">
      <c r="A308" s="201"/>
      <c r="B308" s="202" t="s">
        <v>50</v>
      </c>
      <c r="C308" s="34" t="s">
        <v>11</v>
      </c>
      <c r="D308" s="34">
        <v>55789</v>
      </c>
      <c r="E308" s="34"/>
      <c r="F308" s="34"/>
      <c r="G308" s="34">
        <f t="shared" si="11"/>
        <v>55789</v>
      </c>
    </row>
    <row r="309" spans="1:7" ht="12.75">
      <c r="A309" s="201"/>
      <c r="B309" s="202" t="s">
        <v>51</v>
      </c>
      <c r="C309" s="34" t="s">
        <v>425</v>
      </c>
      <c r="D309" s="34">
        <v>7710</v>
      </c>
      <c r="E309" s="34"/>
      <c r="F309" s="34"/>
      <c r="G309" s="34">
        <f t="shared" si="11"/>
        <v>7710</v>
      </c>
    </row>
    <row r="310" spans="1:7" ht="12.75">
      <c r="A310" s="201"/>
      <c r="B310" s="202" t="s">
        <v>284</v>
      </c>
      <c r="C310" s="34" t="s">
        <v>357</v>
      </c>
      <c r="D310" s="34">
        <v>1500</v>
      </c>
      <c r="E310" s="34"/>
      <c r="F310" s="34"/>
      <c r="G310" s="34">
        <f t="shared" si="11"/>
        <v>1500</v>
      </c>
    </row>
    <row r="311" spans="1:7" ht="12.75">
      <c r="A311" s="201"/>
      <c r="B311" s="202" t="s">
        <v>45</v>
      </c>
      <c r="C311" s="34" t="s">
        <v>56</v>
      </c>
      <c r="D311" s="34">
        <v>55000</v>
      </c>
      <c r="E311" s="34"/>
      <c r="F311" s="34"/>
      <c r="G311" s="34">
        <f t="shared" si="11"/>
        <v>55000</v>
      </c>
    </row>
    <row r="312" spans="1:7" ht="12.75">
      <c r="A312" s="201"/>
      <c r="B312" s="202" t="s">
        <v>268</v>
      </c>
      <c r="C312" s="34" t="s">
        <v>269</v>
      </c>
      <c r="D312" s="34">
        <v>5500</v>
      </c>
      <c r="E312" s="34"/>
      <c r="F312" s="34"/>
      <c r="G312" s="34">
        <f t="shared" si="11"/>
        <v>5500</v>
      </c>
    </row>
    <row r="313" spans="1:7" ht="12.75">
      <c r="A313" s="201"/>
      <c r="B313" s="202" t="s">
        <v>187</v>
      </c>
      <c r="C313" s="34" t="s">
        <v>188</v>
      </c>
      <c r="D313" s="34">
        <v>600</v>
      </c>
      <c r="E313" s="34"/>
      <c r="F313" s="34"/>
      <c r="G313" s="34">
        <f t="shared" si="11"/>
        <v>600</v>
      </c>
    </row>
    <row r="314" spans="1:7" ht="12.75">
      <c r="A314" s="201"/>
      <c r="B314" s="202" t="s">
        <v>66</v>
      </c>
      <c r="C314" s="34" t="s">
        <v>26</v>
      </c>
      <c r="D314" s="34">
        <v>6900</v>
      </c>
      <c r="E314" s="34"/>
      <c r="F314" s="34"/>
      <c r="G314" s="34">
        <f t="shared" si="11"/>
        <v>6900</v>
      </c>
    </row>
    <row r="315" spans="1:7" ht="12.75">
      <c r="A315" s="201"/>
      <c r="B315" s="202" t="s">
        <v>49</v>
      </c>
      <c r="C315" s="34" t="s">
        <v>87</v>
      </c>
      <c r="D315" s="34">
        <v>12789</v>
      </c>
      <c r="E315" s="34"/>
      <c r="F315" s="34"/>
      <c r="G315" s="34">
        <f t="shared" si="11"/>
        <v>12789</v>
      </c>
    </row>
    <row r="316" spans="1:7" ht="12.75">
      <c r="A316" s="201"/>
      <c r="B316" s="202" t="s">
        <v>417</v>
      </c>
      <c r="C316" s="34" t="s">
        <v>418</v>
      </c>
      <c r="D316" s="34">
        <v>1150</v>
      </c>
      <c r="E316" s="34"/>
      <c r="F316" s="34"/>
      <c r="G316" s="34">
        <f t="shared" si="11"/>
        <v>1150</v>
      </c>
    </row>
    <row r="317" spans="1:7" ht="12.75">
      <c r="A317" s="201"/>
      <c r="B317" s="202" t="s">
        <v>46</v>
      </c>
      <c r="C317" s="34" t="s">
        <v>95</v>
      </c>
      <c r="D317" s="34">
        <v>98084</v>
      </c>
      <c r="E317" s="34"/>
      <c r="F317" s="34"/>
      <c r="G317" s="34">
        <f t="shared" si="11"/>
        <v>98084</v>
      </c>
    </row>
    <row r="318" spans="1:7" ht="12.75">
      <c r="A318" s="201"/>
      <c r="B318" s="202" t="s">
        <v>384</v>
      </c>
      <c r="C318" s="34" t="s">
        <v>352</v>
      </c>
      <c r="D318" s="34">
        <v>2100</v>
      </c>
      <c r="E318" s="34"/>
      <c r="F318" s="34"/>
      <c r="G318" s="34">
        <f t="shared" si="11"/>
        <v>2100</v>
      </c>
    </row>
    <row r="319" spans="1:7" ht="12.75">
      <c r="A319" s="201"/>
      <c r="B319" s="202" t="s">
        <v>84</v>
      </c>
      <c r="C319" s="34" t="s">
        <v>99</v>
      </c>
      <c r="D319" s="34">
        <v>4000</v>
      </c>
      <c r="E319" s="34"/>
      <c r="F319" s="34"/>
      <c r="G319" s="34">
        <f t="shared" si="11"/>
        <v>4000</v>
      </c>
    </row>
    <row r="320" spans="1:7" ht="12.75">
      <c r="A320" s="201"/>
      <c r="B320" s="202" t="s">
        <v>88</v>
      </c>
      <c r="C320" s="34" t="s">
        <v>116</v>
      </c>
      <c r="D320" s="34">
        <v>3000</v>
      </c>
      <c r="E320" s="34"/>
      <c r="F320" s="34"/>
      <c r="G320" s="34">
        <f t="shared" si="11"/>
        <v>3000</v>
      </c>
    </row>
    <row r="321" spans="1:7" ht="12.75">
      <c r="A321" s="201"/>
      <c r="B321" s="202" t="s">
        <v>85</v>
      </c>
      <c r="C321" s="34" t="s">
        <v>100</v>
      </c>
      <c r="D321" s="34">
        <v>11910</v>
      </c>
      <c r="E321" s="34"/>
      <c r="F321" s="34"/>
      <c r="G321" s="34">
        <f t="shared" si="11"/>
        <v>11910</v>
      </c>
    </row>
    <row r="322" spans="1:7" ht="12.75">
      <c r="A322" s="201"/>
      <c r="B322" s="202" t="s">
        <v>54</v>
      </c>
      <c r="C322" s="34" t="s">
        <v>358</v>
      </c>
      <c r="D322" s="34">
        <v>0</v>
      </c>
      <c r="E322" s="34">
        <v>538579</v>
      </c>
      <c r="F322" s="34"/>
      <c r="G322" s="34">
        <f t="shared" si="11"/>
        <v>538579</v>
      </c>
    </row>
    <row r="323" spans="1:7" ht="23.25" customHeight="1">
      <c r="A323" s="201" t="s">
        <v>320</v>
      </c>
      <c r="B323" s="202"/>
      <c r="C323" s="205" t="s">
        <v>126</v>
      </c>
      <c r="D323" s="203">
        <f>SUM(D324:D337)</f>
        <v>6923000</v>
      </c>
      <c r="E323" s="203">
        <f>SUM(E324:E337)</f>
        <v>0</v>
      </c>
      <c r="F323" s="203">
        <f>SUM(F324:F337)</f>
        <v>0</v>
      </c>
      <c r="G323" s="203">
        <f>SUM(G324:G337)</f>
        <v>6923000</v>
      </c>
    </row>
    <row r="324" spans="1:7" ht="12.75">
      <c r="A324" s="201"/>
      <c r="B324" s="202" t="s">
        <v>139</v>
      </c>
      <c r="C324" s="30" t="s">
        <v>375</v>
      </c>
      <c r="D324" s="34">
        <v>6646514</v>
      </c>
      <c r="E324" s="34"/>
      <c r="F324" s="34"/>
      <c r="G324" s="34">
        <f aca="true" t="shared" si="12" ref="G324:G337">D324+E324-F324</f>
        <v>6646514</v>
      </c>
    </row>
    <row r="325" spans="1:7" ht="12.75">
      <c r="A325" s="201"/>
      <c r="B325" s="202" t="s">
        <v>50</v>
      </c>
      <c r="C325" s="30" t="s">
        <v>376</v>
      </c>
      <c r="D325" s="34">
        <v>74845</v>
      </c>
      <c r="E325" s="34"/>
      <c r="F325" s="34"/>
      <c r="G325" s="34">
        <f t="shared" si="12"/>
        <v>74845</v>
      </c>
    </row>
    <row r="326" spans="1:7" ht="12.75">
      <c r="A326" s="201"/>
      <c r="B326" s="202" t="s">
        <v>81</v>
      </c>
      <c r="C326" s="34" t="s">
        <v>409</v>
      </c>
      <c r="D326" s="34">
        <v>49884</v>
      </c>
      <c r="E326" s="34"/>
      <c r="F326" s="34"/>
      <c r="G326" s="34">
        <f t="shared" si="12"/>
        <v>49884</v>
      </c>
    </row>
    <row r="327" spans="1:7" ht="12.75">
      <c r="A327" s="201"/>
      <c r="B327" s="202" t="s">
        <v>82</v>
      </c>
      <c r="C327" s="34" t="s">
        <v>15</v>
      </c>
      <c r="D327" s="34">
        <v>3934</v>
      </c>
      <c r="E327" s="34"/>
      <c r="F327" s="34"/>
      <c r="G327" s="34">
        <f t="shared" si="12"/>
        <v>3934</v>
      </c>
    </row>
    <row r="328" spans="1:7" ht="12.75">
      <c r="A328" s="201"/>
      <c r="B328" s="202" t="s">
        <v>50</v>
      </c>
      <c r="C328" s="34" t="s">
        <v>11</v>
      </c>
      <c r="D328" s="34">
        <v>9273</v>
      </c>
      <c r="E328" s="34"/>
      <c r="F328" s="34"/>
      <c r="G328" s="34">
        <f t="shared" si="12"/>
        <v>9273</v>
      </c>
    </row>
    <row r="329" spans="1:7" ht="12.75">
      <c r="A329" s="201"/>
      <c r="B329" s="202" t="s">
        <v>51</v>
      </c>
      <c r="C329" s="34" t="s">
        <v>425</v>
      </c>
      <c r="D329" s="34">
        <v>1320</v>
      </c>
      <c r="E329" s="34"/>
      <c r="F329" s="34"/>
      <c r="G329" s="34">
        <f t="shared" si="12"/>
        <v>1320</v>
      </c>
    </row>
    <row r="330" spans="1:7" ht="12.75">
      <c r="A330" s="201"/>
      <c r="B330" s="202" t="s">
        <v>284</v>
      </c>
      <c r="C330" s="34" t="s">
        <v>285</v>
      </c>
      <c r="D330" s="34">
        <v>1200</v>
      </c>
      <c r="E330" s="34"/>
      <c r="F330" s="34"/>
      <c r="G330" s="34">
        <f t="shared" si="12"/>
        <v>1200</v>
      </c>
    </row>
    <row r="331" spans="1:7" ht="12.75">
      <c r="A331" s="201"/>
      <c r="B331" s="202" t="s">
        <v>45</v>
      </c>
      <c r="C331" s="34" t="s">
        <v>56</v>
      </c>
      <c r="D331" s="34">
        <v>48300</v>
      </c>
      <c r="E331" s="34"/>
      <c r="F331" s="34"/>
      <c r="G331" s="34">
        <f t="shared" si="12"/>
        <v>48300</v>
      </c>
    </row>
    <row r="332" spans="1:7" ht="12.75">
      <c r="A332" s="201"/>
      <c r="B332" s="202" t="s">
        <v>66</v>
      </c>
      <c r="C332" s="34" t="s">
        <v>26</v>
      </c>
      <c r="D332" s="34">
        <v>2500</v>
      </c>
      <c r="E332" s="34"/>
      <c r="F332" s="34"/>
      <c r="G332" s="34">
        <f t="shared" si="12"/>
        <v>2500</v>
      </c>
    </row>
    <row r="333" spans="1:7" ht="12.75">
      <c r="A333" s="201"/>
      <c r="B333" s="202" t="s">
        <v>49</v>
      </c>
      <c r="C333" s="34" t="s">
        <v>87</v>
      </c>
      <c r="D333" s="34">
        <v>2000</v>
      </c>
      <c r="E333" s="34"/>
      <c r="F333" s="34"/>
      <c r="G333" s="34">
        <f t="shared" si="12"/>
        <v>2000</v>
      </c>
    </row>
    <row r="334" spans="1:7" ht="12.75">
      <c r="A334" s="201"/>
      <c r="B334" s="202" t="s">
        <v>417</v>
      </c>
      <c r="C334" s="34" t="s">
        <v>418</v>
      </c>
      <c r="D334" s="34">
        <v>105</v>
      </c>
      <c r="E334" s="34"/>
      <c r="F334" s="34"/>
      <c r="G334" s="34">
        <f t="shared" si="12"/>
        <v>105</v>
      </c>
    </row>
    <row r="335" spans="1:7" ht="12.75">
      <c r="A335" s="201"/>
      <c r="B335" s="202" t="s">
        <v>46</v>
      </c>
      <c r="C335" s="34" t="s">
        <v>95</v>
      </c>
      <c r="D335" s="34">
        <v>80093</v>
      </c>
      <c r="E335" s="34"/>
      <c r="F335" s="34"/>
      <c r="G335" s="34">
        <f t="shared" si="12"/>
        <v>80093</v>
      </c>
    </row>
    <row r="336" spans="1:7" ht="12.75">
      <c r="A336" s="201"/>
      <c r="B336" s="202" t="s">
        <v>84</v>
      </c>
      <c r="C336" s="34" t="s">
        <v>99</v>
      </c>
      <c r="D336" s="34">
        <v>800</v>
      </c>
      <c r="E336" s="34"/>
      <c r="F336" s="34"/>
      <c r="G336" s="34">
        <f t="shared" si="12"/>
        <v>800</v>
      </c>
    </row>
    <row r="337" spans="1:7" ht="12.75">
      <c r="A337" s="201"/>
      <c r="B337" s="202" t="s">
        <v>85</v>
      </c>
      <c r="C337" s="34" t="s">
        <v>100</v>
      </c>
      <c r="D337" s="34">
        <v>2232</v>
      </c>
      <c r="E337" s="34"/>
      <c r="F337" s="34"/>
      <c r="G337" s="34">
        <f t="shared" si="12"/>
        <v>2232</v>
      </c>
    </row>
    <row r="338" spans="1:7" ht="36" customHeight="1">
      <c r="A338" s="201" t="s">
        <v>431</v>
      </c>
      <c r="B338" s="202"/>
      <c r="C338" s="205" t="s">
        <v>321</v>
      </c>
      <c r="D338" s="203">
        <f>SUM(D339:D339)</f>
        <v>21000</v>
      </c>
      <c r="E338" s="203">
        <f>SUM(E339:E339)</f>
        <v>0</v>
      </c>
      <c r="F338" s="203">
        <f>SUM(F339:F339)</f>
        <v>0</v>
      </c>
      <c r="G338" s="203">
        <f>SUM(G339:G339)</f>
        <v>21000</v>
      </c>
    </row>
    <row r="339" spans="1:7" ht="12.75">
      <c r="A339" s="201"/>
      <c r="B339" s="202" t="s">
        <v>140</v>
      </c>
      <c r="C339" s="34" t="s">
        <v>554</v>
      </c>
      <c r="D339" s="34">
        <v>21000</v>
      </c>
      <c r="E339" s="34"/>
      <c r="F339" s="34"/>
      <c r="G339" s="34">
        <f>D339+E339-F339</f>
        <v>21000</v>
      </c>
    </row>
    <row r="340" spans="1:7" ht="24">
      <c r="A340" s="201" t="s">
        <v>432</v>
      </c>
      <c r="B340" s="202"/>
      <c r="C340" s="205" t="s">
        <v>278</v>
      </c>
      <c r="D340" s="203">
        <f>SUM(D341)</f>
        <v>805429</v>
      </c>
      <c r="E340" s="203">
        <f>SUM(E341)</f>
        <v>0</v>
      </c>
      <c r="F340" s="203">
        <f>SUM(F341)</f>
        <v>0</v>
      </c>
      <c r="G340" s="203">
        <f>SUM(G341)</f>
        <v>805429</v>
      </c>
    </row>
    <row r="341" spans="1:7" ht="12.75">
      <c r="A341" s="201"/>
      <c r="B341" s="202" t="s">
        <v>139</v>
      </c>
      <c r="C341" s="34" t="s">
        <v>492</v>
      </c>
      <c r="D341" s="34">
        <f>SUM(D342:D345)</f>
        <v>805429</v>
      </c>
      <c r="E341" s="34">
        <f>SUM(E342:E345)</f>
        <v>0</v>
      </c>
      <c r="F341" s="34">
        <f>SUM(F342:F345)</f>
        <v>0</v>
      </c>
      <c r="G341" s="34">
        <f>SUM(G342:G345)</f>
        <v>805429</v>
      </c>
    </row>
    <row r="342" spans="1:7" ht="12.75">
      <c r="A342" s="201"/>
      <c r="B342" s="202"/>
      <c r="C342" s="34" t="s">
        <v>318</v>
      </c>
      <c r="D342" s="34">
        <v>228000</v>
      </c>
      <c r="E342" s="34"/>
      <c r="F342" s="34"/>
      <c r="G342" s="34">
        <f>D342+E342-F342</f>
        <v>228000</v>
      </c>
    </row>
    <row r="343" spans="1:7" ht="12.75">
      <c r="A343" s="201"/>
      <c r="B343" s="202"/>
      <c r="C343" s="34" t="s">
        <v>319</v>
      </c>
      <c r="D343" s="34">
        <v>299000</v>
      </c>
      <c r="E343" s="34"/>
      <c r="F343" s="34"/>
      <c r="G343" s="34">
        <f>D343+E343-F343</f>
        <v>299000</v>
      </c>
    </row>
    <row r="344" spans="1:7" ht="12.75">
      <c r="A344" s="201"/>
      <c r="B344" s="202"/>
      <c r="C344" s="34" t="s">
        <v>373</v>
      </c>
      <c r="D344" s="34">
        <v>170000</v>
      </c>
      <c r="E344" s="34"/>
      <c r="F344" s="34"/>
      <c r="G344" s="34">
        <f>D344+E344-F344</f>
        <v>170000</v>
      </c>
    </row>
    <row r="345" spans="1:7" ht="12.75">
      <c r="A345" s="201"/>
      <c r="B345" s="202"/>
      <c r="C345" s="34" t="s">
        <v>374</v>
      </c>
      <c r="D345" s="34">
        <v>108429</v>
      </c>
      <c r="E345" s="34"/>
      <c r="F345" s="34"/>
      <c r="G345" s="34">
        <f>D345+E345-F345</f>
        <v>108429</v>
      </c>
    </row>
    <row r="346" spans="1:7" ht="12.75">
      <c r="A346" s="201" t="s">
        <v>433</v>
      </c>
      <c r="B346" s="202"/>
      <c r="C346" s="203" t="s">
        <v>27</v>
      </c>
      <c r="D346" s="203">
        <f>D347</f>
        <v>1447898</v>
      </c>
      <c r="E346" s="203">
        <f>E347</f>
        <v>0</v>
      </c>
      <c r="F346" s="203">
        <f>F347</f>
        <v>0</v>
      </c>
      <c r="G346" s="203">
        <f>G347</f>
        <v>1447898</v>
      </c>
    </row>
    <row r="347" spans="1:7" ht="12.75">
      <c r="A347" s="201"/>
      <c r="B347" s="202" t="s">
        <v>139</v>
      </c>
      <c r="C347" s="34" t="s">
        <v>493</v>
      </c>
      <c r="D347" s="34">
        <v>1447898</v>
      </c>
      <c r="E347" s="34"/>
      <c r="F347" s="34"/>
      <c r="G347" s="34">
        <f>D347+E347-F347</f>
        <v>1447898</v>
      </c>
    </row>
    <row r="348" spans="1:7" ht="12.75">
      <c r="A348" s="201" t="s">
        <v>434</v>
      </c>
      <c r="B348" s="202"/>
      <c r="C348" s="203" t="s">
        <v>25</v>
      </c>
      <c r="D348" s="203">
        <f>SUM(D349:D363)</f>
        <v>693941</v>
      </c>
      <c r="E348" s="203">
        <f>SUM(E349:E363)</f>
        <v>0</v>
      </c>
      <c r="F348" s="203">
        <f>SUM(F349:F363)</f>
        <v>0</v>
      </c>
      <c r="G348" s="203">
        <f>SUM(G349:G363)</f>
        <v>693941</v>
      </c>
    </row>
    <row r="349" spans="1:7" ht="12.75">
      <c r="A349" s="201"/>
      <c r="B349" s="202" t="s">
        <v>79</v>
      </c>
      <c r="C349" s="34" t="s">
        <v>309</v>
      </c>
      <c r="D349" s="34">
        <v>3544</v>
      </c>
      <c r="E349" s="34"/>
      <c r="F349" s="34"/>
      <c r="G349" s="34">
        <f aca="true" t="shared" si="13" ref="G349:G363">D349+E349-F349</f>
        <v>3544</v>
      </c>
    </row>
    <row r="350" spans="1:7" ht="12.75">
      <c r="A350" s="201"/>
      <c r="B350" s="202" t="s">
        <v>81</v>
      </c>
      <c r="C350" s="34" t="s">
        <v>409</v>
      </c>
      <c r="D350" s="34">
        <v>451240</v>
      </c>
      <c r="E350" s="34"/>
      <c r="F350" s="34"/>
      <c r="G350" s="34">
        <f t="shared" si="13"/>
        <v>451240</v>
      </c>
    </row>
    <row r="351" spans="1:7" ht="12.75">
      <c r="A351" s="201"/>
      <c r="B351" s="202" t="s">
        <v>82</v>
      </c>
      <c r="C351" s="34" t="s">
        <v>15</v>
      </c>
      <c r="D351" s="34">
        <v>34351</v>
      </c>
      <c r="E351" s="34"/>
      <c r="F351" s="34"/>
      <c r="G351" s="34">
        <f t="shared" si="13"/>
        <v>34351</v>
      </c>
    </row>
    <row r="352" spans="1:7" ht="12.75">
      <c r="A352" s="201"/>
      <c r="B352" s="202" t="s">
        <v>50</v>
      </c>
      <c r="C352" s="34" t="s">
        <v>11</v>
      </c>
      <c r="D352" s="34">
        <v>84790</v>
      </c>
      <c r="E352" s="34"/>
      <c r="F352" s="34"/>
      <c r="G352" s="34">
        <f t="shared" si="13"/>
        <v>84790</v>
      </c>
    </row>
    <row r="353" spans="1:7" ht="12.75">
      <c r="A353" s="201"/>
      <c r="B353" s="202" t="s">
        <v>51</v>
      </c>
      <c r="C353" s="34" t="s">
        <v>425</v>
      </c>
      <c r="D353" s="34">
        <v>11717</v>
      </c>
      <c r="E353" s="34"/>
      <c r="F353" s="34"/>
      <c r="G353" s="34">
        <f t="shared" si="13"/>
        <v>11717</v>
      </c>
    </row>
    <row r="354" spans="1:7" ht="12.75">
      <c r="A354" s="201"/>
      <c r="B354" s="202" t="s">
        <v>284</v>
      </c>
      <c r="C354" s="34" t="s">
        <v>285</v>
      </c>
      <c r="D354" s="34">
        <v>600</v>
      </c>
      <c r="E354" s="34"/>
      <c r="F354" s="34"/>
      <c r="G354" s="34">
        <f t="shared" si="13"/>
        <v>600</v>
      </c>
    </row>
    <row r="355" spans="1:7" ht="12.75">
      <c r="A355" s="201"/>
      <c r="B355" s="202" t="s">
        <v>45</v>
      </c>
      <c r="C355" s="34" t="s">
        <v>56</v>
      </c>
      <c r="D355" s="34">
        <v>30700</v>
      </c>
      <c r="E355" s="34"/>
      <c r="F355" s="34"/>
      <c r="G355" s="34">
        <f t="shared" si="13"/>
        <v>30700</v>
      </c>
    </row>
    <row r="356" spans="1:7" ht="12.75">
      <c r="A356" s="201"/>
      <c r="B356" s="202" t="s">
        <v>66</v>
      </c>
      <c r="C356" s="34" t="s">
        <v>26</v>
      </c>
      <c r="D356" s="34">
        <v>17340</v>
      </c>
      <c r="E356" s="34"/>
      <c r="F356" s="34"/>
      <c r="G356" s="34">
        <f t="shared" si="13"/>
        <v>17340</v>
      </c>
    </row>
    <row r="357" spans="1:7" ht="12.75">
      <c r="A357" s="201"/>
      <c r="B357" s="202" t="s">
        <v>49</v>
      </c>
      <c r="C357" s="34" t="s">
        <v>83</v>
      </c>
      <c r="D357" s="34">
        <v>3000</v>
      </c>
      <c r="E357" s="34"/>
      <c r="F357" s="34"/>
      <c r="G357" s="34">
        <f t="shared" si="13"/>
        <v>3000</v>
      </c>
    </row>
    <row r="358" spans="1:7" ht="12.75">
      <c r="A358" s="201"/>
      <c r="B358" s="202" t="s">
        <v>383</v>
      </c>
      <c r="C358" s="34" t="s">
        <v>418</v>
      </c>
      <c r="D358" s="34">
        <v>455</v>
      </c>
      <c r="E358" s="34"/>
      <c r="F358" s="34"/>
      <c r="G358" s="34">
        <f t="shared" si="13"/>
        <v>455</v>
      </c>
    </row>
    <row r="359" spans="1:7" ht="12.75">
      <c r="A359" s="201"/>
      <c r="B359" s="202" t="s">
        <v>46</v>
      </c>
      <c r="C359" s="34" t="s">
        <v>95</v>
      </c>
      <c r="D359" s="34">
        <v>32500</v>
      </c>
      <c r="E359" s="34"/>
      <c r="F359" s="34"/>
      <c r="G359" s="34">
        <f t="shared" si="13"/>
        <v>32500</v>
      </c>
    </row>
    <row r="360" spans="1:7" ht="12.75">
      <c r="A360" s="201"/>
      <c r="B360" s="202" t="s">
        <v>384</v>
      </c>
      <c r="C360" s="34" t="s">
        <v>352</v>
      </c>
      <c r="D360" s="34">
        <v>2520</v>
      </c>
      <c r="E360" s="34"/>
      <c r="F360" s="34"/>
      <c r="G360" s="34">
        <f t="shared" si="13"/>
        <v>2520</v>
      </c>
    </row>
    <row r="361" spans="1:7" ht="12.75">
      <c r="A361" s="201"/>
      <c r="B361" s="202" t="s">
        <v>84</v>
      </c>
      <c r="C361" s="34" t="s">
        <v>99</v>
      </c>
      <c r="D361" s="34">
        <v>5100</v>
      </c>
      <c r="E361" s="34"/>
      <c r="F361" s="34"/>
      <c r="G361" s="34">
        <f t="shared" si="13"/>
        <v>5100</v>
      </c>
    </row>
    <row r="362" spans="1:7" ht="12.75">
      <c r="A362" s="201"/>
      <c r="B362" s="202" t="s">
        <v>88</v>
      </c>
      <c r="C362" s="34" t="s">
        <v>116</v>
      </c>
      <c r="D362" s="34">
        <v>1600</v>
      </c>
      <c r="E362" s="34"/>
      <c r="F362" s="34"/>
      <c r="G362" s="34">
        <f t="shared" si="13"/>
        <v>1600</v>
      </c>
    </row>
    <row r="363" spans="1:7" ht="12.75">
      <c r="A363" s="201"/>
      <c r="B363" s="202" t="s">
        <v>85</v>
      </c>
      <c r="C363" s="34" t="s">
        <v>31</v>
      </c>
      <c r="D363" s="34">
        <v>14484</v>
      </c>
      <c r="E363" s="34"/>
      <c r="F363" s="34"/>
      <c r="G363" s="34">
        <f t="shared" si="13"/>
        <v>14484</v>
      </c>
    </row>
    <row r="364" spans="1:7" ht="12.75">
      <c r="A364" s="201" t="s">
        <v>435</v>
      </c>
      <c r="B364" s="202"/>
      <c r="C364" s="203" t="s">
        <v>145</v>
      </c>
      <c r="D364" s="203">
        <f>SUM(D365:D365)</f>
        <v>311900</v>
      </c>
      <c r="E364" s="203">
        <f>SUM(E365:E365)</f>
        <v>0</v>
      </c>
      <c r="F364" s="203">
        <f>SUM(F365:F365)</f>
        <v>0</v>
      </c>
      <c r="G364" s="203">
        <f>SUM(G365:G365)</f>
        <v>311900</v>
      </c>
    </row>
    <row r="365" spans="1:7" ht="12.75">
      <c r="A365" s="201"/>
      <c r="B365" s="202" t="s">
        <v>46</v>
      </c>
      <c r="C365" s="34" t="s">
        <v>555</v>
      </c>
      <c r="D365" s="34">
        <v>311900</v>
      </c>
      <c r="E365" s="34"/>
      <c r="F365" s="34"/>
      <c r="G365" s="34">
        <f>D365+E365-F365</f>
        <v>311900</v>
      </c>
    </row>
    <row r="366" spans="1:7" ht="12.75">
      <c r="A366" s="201" t="s">
        <v>436</v>
      </c>
      <c r="B366" s="202" t="s">
        <v>7</v>
      </c>
      <c r="C366" s="203" t="s">
        <v>13</v>
      </c>
      <c r="D366" s="203">
        <f>SUM(D367:D369)</f>
        <v>151200</v>
      </c>
      <c r="E366" s="203">
        <f>SUM(E367:E369)</f>
        <v>0</v>
      </c>
      <c r="F366" s="203">
        <f>SUM(F367:F369)</f>
        <v>0</v>
      </c>
      <c r="G366" s="203">
        <f>SUM(G367:G369)</f>
        <v>151200</v>
      </c>
    </row>
    <row r="367" spans="1:7" ht="12.75">
      <c r="A367" s="201"/>
      <c r="B367" s="202" t="s">
        <v>139</v>
      </c>
      <c r="C367" s="34" t="s">
        <v>359</v>
      </c>
      <c r="D367" s="34">
        <v>135000</v>
      </c>
      <c r="E367" s="34"/>
      <c r="F367" s="34"/>
      <c r="G367" s="34">
        <f>D367+E367-F367</f>
        <v>135000</v>
      </c>
    </row>
    <row r="368" spans="1:7" ht="12.75">
      <c r="A368" s="201"/>
      <c r="B368" s="202" t="s">
        <v>139</v>
      </c>
      <c r="C368" s="34" t="s">
        <v>264</v>
      </c>
      <c r="D368" s="34">
        <v>14400</v>
      </c>
      <c r="E368" s="34"/>
      <c r="F368" s="34"/>
      <c r="G368" s="34">
        <f>D368+E368-F368</f>
        <v>14400</v>
      </c>
    </row>
    <row r="369" spans="1:7" ht="13.5" thickBot="1">
      <c r="A369" s="201"/>
      <c r="B369" s="202" t="s">
        <v>112</v>
      </c>
      <c r="C369" s="34" t="s">
        <v>437</v>
      </c>
      <c r="D369" s="34">
        <v>1800</v>
      </c>
      <c r="E369" s="34"/>
      <c r="F369" s="34"/>
      <c r="G369" s="34">
        <f>D369+E369-F369</f>
        <v>1800</v>
      </c>
    </row>
    <row r="370" spans="1:7" ht="14.25" thickBot="1" thickTop="1">
      <c r="A370" s="243" t="s">
        <v>137</v>
      </c>
      <c r="B370" s="244"/>
      <c r="C370" s="245" t="s">
        <v>298</v>
      </c>
      <c r="D370" s="245">
        <f>SUM(D371)</f>
        <v>6100</v>
      </c>
      <c r="E370" s="245">
        <f>SUM(E371)</f>
        <v>0</v>
      </c>
      <c r="F370" s="245">
        <f>SUM(F371)</f>
        <v>0</v>
      </c>
      <c r="G370" s="245">
        <f>SUM(G371)</f>
        <v>6100</v>
      </c>
    </row>
    <row r="371" spans="1:7" ht="13.5" thickTop="1">
      <c r="A371" s="193" t="s">
        <v>299</v>
      </c>
      <c r="B371" s="206"/>
      <c r="C371" s="33" t="s">
        <v>300</v>
      </c>
      <c r="D371" s="33">
        <f>SUM(D372:D372)</f>
        <v>6100</v>
      </c>
      <c r="E371" s="33">
        <f>SUM(E372:E372)</f>
        <v>0</v>
      </c>
      <c r="F371" s="33">
        <f>SUM(F372:F372)</f>
        <v>0</v>
      </c>
      <c r="G371" s="33">
        <f>SUM(G372:G372)</f>
        <v>6100</v>
      </c>
    </row>
    <row r="372" spans="1:7" ht="22.5" customHeight="1" thickBot="1">
      <c r="A372" s="201"/>
      <c r="B372" s="202" t="s">
        <v>142</v>
      </c>
      <c r="C372" s="30" t="s">
        <v>556</v>
      </c>
      <c r="D372" s="34">
        <v>6100</v>
      </c>
      <c r="E372" s="34"/>
      <c r="F372" s="34"/>
      <c r="G372" s="34">
        <f>D372+E372-F372</f>
        <v>6100</v>
      </c>
    </row>
    <row r="373" spans="1:7" ht="14.25" thickBot="1" thickTop="1">
      <c r="A373" s="243" t="s">
        <v>146</v>
      </c>
      <c r="B373" s="244"/>
      <c r="C373" s="245" t="s">
        <v>147</v>
      </c>
      <c r="D373" s="245">
        <f>SUM(D374+D386)</f>
        <v>806674</v>
      </c>
      <c r="E373" s="245">
        <f>SUM(E374+E386)</f>
        <v>0</v>
      </c>
      <c r="F373" s="245">
        <f>SUM(F374+F386)</f>
        <v>0</v>
      </c>
      <c r="G373" s="245">
        <f>SUM(G374+G386)</f>
        <v>806674</v>
      </c>
    </row>
    <row r="374" spans="1:7" ht="13.5" thickTop="1">
      <c r="A374" s="201" t="s">
        <v>148</v>
      </c>
      <c r="B374" s="202"/>
      <c r="C374" s="203" t="s">
        <v>149</v>
      </c>
      <c r="D374" s="203">
        <f>SUM(D375:D385)</f>
        <v>708624</v>
      </c>
      <c r="E374" s="203">
        <f>SUM(E375:E385)</f>
        <v>0</v>
      </c>
      <c r="F374" s="203">
        <f>SUM(F375:F385)</f>
        <v>0</v>
      </c>
      <c r="G374" s="203">
        <f>SUM(G375:G385)</f>
        <v>708624</v>
      </c>
    </row>
    <row r="375" spans="1:7" ht="12.75">
      <c r="A375" s="201"/>
      <c r="B375" s="202" t="s">
        <v>79</v>
      </c>
      <c r="C375" s="34" t="s">
        <v>440</v>
      </c>
      <c r="D375" s="34">
        <v>8997</v>
      </c>
      <c r="E375" s="34"/>
      <c r="F375" s="34"/>
      <c r="G375" s="34">
        <f aca="true" t="shared" si="14" ref="G375:G385">D375+E375-F375</f>
        <v>8997</v>
      </c>
    </row>
    <row r="376" spans="1:7" ht="12.75">
      <c r="A376" s="201"/>
      <c r="B376" s="202" t="s">
        <v>81</v>
      </c>
      <c r="C376" s="34" t="s">
        <v>409</v>
      </c>
      <c r="D376" s="34">
        <v>464517</v>
      </c>
      <c r="E376" s="34"/>
      <c r="F376" s="34"/>
      <c r="G376" s="34">
        <f t="shared" si="14"/>
        <v>464517</v>
      </c>
    </row>
    <row r="377" spans="1:7" ht="12.75">
      <c r="A377" s="201"/>
      <c r="B377" s="202" t="s">
        <v>82</v>
      </c>
      <c r="C377" s="34" t="s">
        <v>15</v>
      </c>
      <c r="D377" s="34">
        <v>34004</v>
      </c>
      <c r="E377" s="34"/>
      <c r="F377" s="34"/>
      <c r="G377" s="34">
        <f t="shared" si="14"/>
        <v>34004</v>
      </c>
    </row>
    <row r="378" spans="1:7" ht="12.75">
      <c r="A378" s="201"/>
      <c r="B378" s="202" t="s">
        <v>50</v>
      </c>
      <c r="C378" s="34" t="s">
        <v>11</v>
      </c>
      <c r="D378" s="34">
        <v>86956</v>
      </c>
      <c r="E378" s="34"/>
      <c r="F378" s="34"/>
      <c r="G378" s="34">
        <f t="shared" si="14"/>
        <v>86956</v>
      </c>
    </row>
    <row r="379" spans="1:7" ht="12.75">
      <c r="A379" s="201"/>
      <c r="B379" s="202" t="s">
        <v>51</v>
      </c>
      <c r="C379" s="34" t="s">
        <v>425</v>
      </c>
      <c r="D379" s="34">
        <v>11717</v>
      </c>
      <c r="E379" s="34"/>
      <c r="F379" s="34"/>
      <c r="G379" s="34">
        <f t="shared" si="14"/>
        <v>11717</v>
      </c>
    </row>
    <row r="380" spans="1:7" ht="12.75">
      <c r="A380" s="201"/>
      <c r="B380" s="202" t="s">
        <v>45</v>
      </c>
      <c r="C380" s="34" t="s">
        <v>56</v>
      </c>
      <c r="D380" s="34">
        <v>14769</v>
      </c>
      <c r="E380" s="34"/>
      <c r="F380" s="34"/>
      <c r="G380" s="34">
        <f t="shared" si="14"/>
        <v>14769</v>
      </c>
    </row>
    <row r="381" spans="1:7" ht="12.75">
      <c r="A381" s="201"/>
      <c r="B381" s="202" t="s">
        <v>66</v>
      </c>
      <c r="C381" s="34" t="s">
        <v>26</v>
      </c>
      <c r="D381" s="34">
        <v>43295</v>
      </c>
      <c r="E381" s="34"/>
      <c r="F381" s="34"/>
      <c r="G381" s="34">
        <f t="shared" si="14"/>
        <v>43295</v>
      </c>
    </row>
    <row r="382" spans="1:7" ht="12.75">
      <c r="A382" s="201"/>
      <c r="B382" s="202" t="s">
        <v>49</v>
      </c>
      <c r="C382" s="34" t="s">
        <v>557</v>
      </c>
      <c r="D382" s="34">
        <v>2140</v>
      </c>
      <c r="E382" s="34"/>
      <c r="F382" s="34"/>
      <c r="G382" s="34">
        <f t="shared" si="14"/>
        <v>2140</v>
      </c>
    </row>
    <row r="383" spans="1:7" ht="12.75">
      <c r="A383" s="201"/>
      <c r="B383" s="202" t="s">
        <v>417</v>
      </c>
      <c r="C383" s="34" t="s">
        <v>418</v>
      </c>
      <c r="D383" s="34">
        <v>930</v>
      </c>
      <c r="E383" s="34"/>
      <c r="F383" s="34"/>
      <c r="G383" s="34">
        <f t="shared" si="14"/>
        <v>930</v>
      </c>
    </row>
    <row r="384" spans="1:7" ht="12.75">
      <c r="A384" s="201"/>
      <c r="B384" s="202" t="s">
        <v>310</v>
      </c>
      <c r="C384" s="34" t="s">
        <v>95</v>
      </c>
      <c r="D384" s="34">
        <v>10700</v>
      </c>
      <c r="E384" s="34"/>
      <c r="F384" s="34"/>
      <c r="G384" s="34">
        <f t="shared" si="14"/>
        <v>10700</v>
      </c>
    </row>
    <row r="385" spans="1:7" ht="12.75">
      <c r="A385" s="201"/>
      <c r="B385" s="202" t="s">
        <v>85</v>
      </c>
      <c r="C385" s="34" t="s">
        <v>31</v>
      </c>
      <c r="D385" s="34">
        <v>30599</v>
      </c>
      <c r="E385" s="34"/>
      <c r="F385" s="34"/>
      <c r="G385" s="34">
        <f t="shared" si="14"/>
        <v>30599</v>
      </c>
    </row>
    <row r="386" spans="1:7" ht="12.75">
      <c r="A386" s="201" t="s">
        <v>150</v>
      </c>
      <c r="B386" s="202"/>
      <c r="C386" s="203" t="s">
        <v>151</v>
      </c>
      <c r="D386" s="203">
        <f>SUM(D387)</f>
        <v>98050</v>
      </c>
      <c r="E386" s="203">
        <f>SUM(E387)</f>
        <v>0</v>
      </c>
      <c r="F386" s="203">
        <f>SUM(F387)</f>
        <v>0</v>
      </c>
      <c r="G386" s="203">
        <f>SUM(G387)</f>
        <v>98050</v>
      </c>
    </row>
    <row r="387" spans="1:7" ht="36.75" thickBot="1">
      <c r="A387" s="201"/>
      <c r="B387" s="202" t="s">
        <v>142</v>
      </c>
      <c r="C387" s="30" t="s">
        <v>556</v>
      </c>
      <c r="D387" s="34">
        <v>98050</v>
      </c>
      <c r="E387" s="34"/>
      <c r="F387" s="34"/>
      <c r="G387" s="34">
        <f>D387+E387-F387</f>
        <v>98050</v>
      </c>
    </row>
    <row r="388" spans="1:7" ht="14.25" thickBot="1" thickTop="1">
      <c r="A388" s="243" t="s">
        <v>152</v>
      </c>
      <c r="B388" s="244"/>
      <c r="C388" s="245" t="s">
        <v>501</v>
      </c>
      <c r="D388" s="245">
        <f>SUM(D389+D395+D398+D400+D405+D408)</f>
        <v>5487292</v>
      </c>
      <c r="E388" s="245">
        <f>SUM(E389+E395+E398+E400+E405+E408)</f>
        <v>312133</v>
      </c>
      <c r="F388" s="245">
        <f>SUM(F389+F395+F398+F400+F405+F408)</f>
        <v>90984</v>
      </c>
      <c r="G388" s="245">
        <f>SUM(G389+G395+G398+G400+G405+G408)</f>
        <v>5708441</v>
      </c>
    </row>
    <row r="389" spans="1:7" ht="13.5" thickTop="1">
      <c r="A389" s="210" t="s">
        <v>155</v>
      </c>
      <c r="B389" s="240"/>
      <c r="C389" s="213" t="s">
        <v>156</v>
      </c>
      <c r="D389" s="213">
        <f>SUM(D390:D393)</f>
        <v>2166985</v>
      </c>
      <c r="E389" s="213">
        <f>SUM(E390:E393)</f>
        <v>0</v>
      </c>
      <c r="F389" s="213">
        <f>SUM(F390:F393)</f>
        <v>0</v>
      </c>
      <c r="G389" s="213">
        <f>SUM(G390:G393)</f>
        <v>2166985</v>
      </c>
    </row>
    <row r="390" spans="1:7" ht="12.75">
      <c r="A390" s="215"/>
      <c r="B390" s="216" t="s">
        <v>66</v>
      </c>
      <c r="C390" s="256" t="s">
        <v>26</v>
      </c>
      <c r="D390" s="34">
        <v>7000</v>
      </c>
      <c r="E390" s="34"/>
      <c r="F390" s="34"/>
      <c r="G390" s="34">
        <f>D390+E390-F390</f>
        <v>7000</v>
      </c>
    </row>
    <row r="391" spans="1:7" ht="12.75">
      <c r="A391" s="249"/>
      <c r="B391" s="250" t="s">
        <v>46</v>
      </c>
      <c r="C391" s="251" t="s">
        <v>558</v>
      </c>
      <c r="D391" s="34">
        <v>42000</v>
      </c>
      <c r="E391" s="34"/>
      <c r="F391" s="34"/>
      <c r="G391" s="34">
        <f>D391+E391-F391</f>
        <v>42000</v>
      </c>
    </row>
    <row r="392" spans="1:7" ht="12.75">
      <c r="A392" s="249"/>
      <c r="B392" s="250" t="s">
        <v>254</v>
      </c>
      <c r="C392" s="251" t="s">
        <v>438</v>
      </c>
      <c r="D392" s="34">
        <v>1000</v>
      </c>
      <c r="E392" s="34"/>
      <c r="F392" s="34"/>
      <c r="G392" s="34">
        <f>D392+E392-F392</f>
        <v>1000</v>
      </c>
    </row>
    <row r="393" spans="1:7" ht="12.75">
      <c r="A393" s="249"/>
      <c r="B393" s="250" t="s">
        <v>54</v>
      </c>
      <c r="C393" s="251" t="s">
        <v>97</v>
      </c>
      <c r="D393" s="251">
        <f>SUM(D394:D394)</f>
        <v>2116985</v>
      </c>
      <c r="E393" s="251">
        <f>SUM(E394:E394)</f>
        <v>0</v>
      </c>
      <c r="F393" s="251">
        <f>SUM(F394:F394)</f>
        <v>0</v>
      </c>
      <c r="G393" s="251">
        <f>SUM(G394:G394)</f>
        <v>2116985</v>
      </c>
    </row>
    <row r="394" spans="1:7" ht="15.75" customHeight="1">
      <c r="A394" s="249"/>
      <c r="B394" s="250"/>
      <c r="C394" s="37" t="s">
        <v>442</v>
      </c>
      <c r="D394" s="219">
        <v>2116985</v>
      </c>
      <c r="E394" s="219"/>
      <c r="F394" s="219"/>
      <c r="G394" s="34">
        <f>D394+E394-F394</f>
        <v>2116985</v>
      </c>
    </row>
    <row r="395" spans="1:7" ht="12.75">
      <c r="A395" s="249" t="s">
        <v>157</v>
      </c>
      <c r="B395" s="250"/>
      <c r="C395" s="257" t="s">
        <v>271</v>
      </c>
      <c r="D395" s="257">
        <f>SUM(D396:D397)</f>
        <v>92449</v>
      </c>
      <c r="E395" s="257">
        <f>SUM(E396:E397)</f>
        <v>0</v>
      </c>
      <c r="F395" s="257">
        <f>SUM(F396:F397)</f>
        <v>0</v>
      </c>
      <c r="G395" s="257">
        <f>SUM(G396:G397)</f>
        <v>92449</v>
      </c>
    </row>
    <row r="396" spans="1:7" ht="12.75">
      <c r="A396" s="249"/>
      <c r="B396" s="250" t="s">
        <v>54</v>
      </c>
      <c r="C396" s="251" t="s">
        <v>260</v>
      </c>
      <c r="D396" s="204">
        <v>44900</v>
      </c>
      <c r="E396" s="204"/>
      <c r="F396" s="204"/>
      <c r="G396" s="34">
        <f>D396+E396-F396</f>
        <v>44900</v>
      </c>
    </row>
    <row r="397" spans="1:7" ht="12.75">
      <c r="A397" s="249"/>
      <c r="B397" s="250" t="s">
        <v>213</v>
      </c>
      <c r="C397" s="251" t="s">
        <v>261</v>
      </c>
      <c r="D397" s="204">
        <v>47549</v>
      </c>
      <c r="E397" s="204"/>
      <c r="F397" s="204"/>
      <c r="G397" s="34">
        <f>D397+E397-F397</f>
        <v>47549</v>
      </c>
    </row>
    <row r="398" spans="1:7" ht="12.75">
      <c r="A398" s="193" t="s">
        <v>158</v>
      </c>
      <c r="B398" s="199"/>
      <c r="C398" s="200" t="s">
        <v>159</v>
      </c>
      <c r="D398" s="200">
        <f>SUM(D399)</f>
        <v>440000</v>
      </c>
      <c r="E398" s="200">
        <f>SUM(E399)</f>
        <v>0</v>
      </c>
      <c r="F398" s="200">
        <f>SUM(F399)</f>
        <v>0</v>
      </c>
      <c r="G398" s="200">
        <f>SUM(G399)</f>
        <v>440000</v>
      </c>
    </row>
    <row r="399" spans="1:7" ht="12.75">
      <c r="A399" s="201"/>
      <c r="B399" s="202" t="s">
        <v>46</v>
      </c>
      <c r="C399" s="34" t="s">
        <v>559</v>
      </c>
      <c r="D399" s="34">
        <v>440000</v>
      </c>
      <c r="E399" s="34"/>
      <c r="F399" s="34"/>
      <c r="G399" s="34">
        <f>D399+E399-F399</f>
        <v>440000</v>
      </c>
    </row>
    <row r="400" spans="1:7" ht="12.75">
      <c r="A400" s="201" t="s">
        <v>160</v>
      </c>
      <c r="B400" s="202"/>
      <c r="C400" s="203" t="s">
        <v>161</v>
      </c>
      <c r="D400" s="258">
        <f>SUM(D401:D403)</f>
        <v>249000</v>
      </c>
      <c r="E400" s="258">
        <f>SUM(E401:E404)</f>
        <v>312133</v>
      </c>
      <c r="F400" s="258">
        <f>SUM(F401:F404)</f>
        <v>90984</v>
      </c>
      <c r="G400" s="258">
        <f>SUM(G401:G404)</f>
        <v>470149</v>
      </c>
    </row>
    <row r="401" spans="1:7" ht="12.75">
      <c r="A401" s="201"/>
      <c r="B401" s="202" t="s">
        <v>45</v>
      </c>
      <c r="C401" s="34" t="s">
        <v>56</v>
      </c>
      <c r="D401" s="34">
        <v>5000</v>
      </c>
      <c r="E401" s="34"/>
      <c r="F401" s="34"/>
      <c r="G401" s="34">
        <f>D401+E401-F401</f>
        <v>5000</v>
      </c>
    </row>
    <row r="402" spans="1:7" ht="12.75">
      <c r="A402" s="201"/>
      <c r="B402" s="202" t="s">
        <v>66</v>
      </c>
      <c r="C402" s="34" t="s">
        <v>26</v>
      </c>
      <c r="D402" s="34">
        <v>4000</v>
      </c>
      <c r="E402" s="34"/>
      <c r="F402" s="34"/>
      <c r="G402" s="34">
        <f>D402+E402-F402</f>
        <v>4000</v>
      </c>
    </row>
    <row r="403" spans="1:7" ht="12.75">
      <c r="A403" s="201"/>
      <c r="B403" s="202" t="s">
        <v>46</v>
      </c>
      <c r="C403" s="34" t="s">
        <v>95</v>
      </c>
      <c r="D403" s="34">
        <v>240000</v>
      </c>
      <c r="E403" s="34"/>
      <c r="F403" s="34">
        <v>90984</v>
      </c>
      <c r="G403" s="34">
        <f>D403+E403-F403</f>
        <v>149016</v>
      </c>
    </row>
    <row r="404" spans="1:7" ht="12.75">
      <c r="A404" s="201"/>
      <c r="B404" s="202" t="s">
        <v>579</v>
      </c>
      <c r="C404" s="34" t="s">
        <v>580</v>
      </c>
      <c r="D404" s="34"/>
      <c r="E404" s="34">
        <v>312133</v>
      </c>
      <c r="F404" s="34"/>
      <c r="G404" s="34">
        <f>D404+E404-F404</f>
        <v>312133</v>
      </c>
    </row>
    <row r="405" spans="1:7" ht="12.75">
      <c r="A405" s="201" t="s">
        <v>162</v>
      </c>
      <c r="B405" s="202"/>
      <c r="C405" s="203" t="s">
        <v>163</v>
      </c>
      <c r="D405" s="203">
        <f>SUM(D406:D407)</f>
        <v>580000</v>
      </c>
      <c r="E405" s="203">
        <f>SUM(E406:E407)</f>
        <v>0</v>
      </c>
      <c r="F405" s="203">
        <f>SUM(F406:F407)</f>
        <v>0</v>
      </c>
      <c r="G405" s="203">
        <f>SUM(G406:G407)</f>
        <v>580000</v>
      </c>
    </row>
    <row r="406" spans="1:7" ht="12.75">
      <c r="A406" s="201"/>
      <c r="B406" s="202" t="s">
        <v>66</v>
      </c>
      <c r="C406" s="34" t="s">
        <v>26</v>
      </c>
      <c r="D406" s="34">
        <v>400000</v>
      </c>
      <c r="E406" s="34"/>
      <c r="F406" s="34"/>
      <c r="G406" s="34">
        <f>D406+E406-F406</f>
        <v>400000</v>
      </c>
    </row>
    <row r="407" spans="1:7" ht="12.75">
      <c r="A407" s="201"/>
      <c r="B407" s="202" t="s">
        <v>49</v>
      </c>
      <c r="C407" s="34" t="s">
        <v>312</v>
      </c>
      <c r="D407" s="34">
        <v>180000</v>
      </c>
      <c r="E407" s="34"/>
      <c r="F407" s="34"/>
      <c r="G407" s="34">
        <f>D407+E407-F407</f>
        <v>180000</v>
      </c>
    </row>
    <row r="408" spans="1:7" ht="12.75">
      <c r="A408" s="201" t="s">
        <v>164</v>
      </c>
      <c r="B408" s="202"/>
      <c r="C408" s="203" t="s">
        <v>13</v>
      </c>
      <c r="D408" s="203">
        <f>SUM(D409:D412)</f>
        <v>1958858</v>
      </c>
      <c r="E408" s="203">
        <f>SUM(E409:E412)</f>
        <v>0</v>
      </c>
      <c r="F408" s="203">
        <f>SUM(F409:F412)</f>
        <v>0</v>
      </c>
      <c r="G408" s="203">
        <f>SUM(G409:G412)</f>
        <v>1958858</v>
      </c>
    </row>
    <row r="409" spans="1:7" ht="12.75">
      <c r="A409" s="201"/>
      <c r="B409" s="202" t="s">
        <v>45</v>
      </c>
      <c r="C409" s="34" t="s">
        <v>56</v>
      </c>
      <c r="D409" s="34">
        <v>1500</v>
      </c>
      <c r="E409" s="34"/>
      <c r="F409" s="34"/>
      <c r="G409" s="34">
        <f>D409+E409-F409</f>
        <v>1500</v>
      </c>
    </row>
    <row r="410" spans="1:7" ht="12.75">
      <c r="A410" s="201"/>
      <c r="B410" s="202" t="s">
        <v>46</v>
      </c>
      <c r="C410" s="34" t="s">
        <v>95</v>
      </c>
      <c r="D410" s="34">
        <v>125000</v>
      </c>
      <c r="E410" s="34"/>
      <c r="F410" s="34"/>
      <c r="G410" s="34">
        <f>D410+E410-F410</f>
        <v>125000</v>
      </c>
    </row>
    <row r="411" spans="1:7" ht="12.75">
      <c r="A411" s="201"/>
      <c r="B411" s="202" t="s">
        <v>88</v>
      </c>
      <c r="C411" s="34" t="s">
        <v>360</v>
      </c>
      <c r="D411" s="34">
        <v>18000</v>
      </c>
      <c r="E411" s="34"/>
      <c r="F411" s="34"/>
      <c r="G411" s="34">
        <f>D411+E411-F411</f>
        <v>18000</v>
      </c>
    </row>
    <row r="412" spans="1:7" ht="12.75">
      <c r="A412" s="201"/>
      <c r="B412" s="202"/>
      <c r="C412" s="34" t="s">
        <v>297</v>
      </c>
      <c r="D412" s="34">
        <f>SUM(D413:D417)</f>
        <v>1814358</v>
      </c>
      <c r="E412" s="34">
        <f>SUM(E413:E417)</f>
        <v>0</v>
      </c>
      <c r="F412" s="34">
        <f>SUM(F413:F417)</f>
        <v>0</v>
      </c>
      <c r="G412" s="34">
        <f>SUM(G413:G417)</f>
        <v>1814358</v>
      </c>
    </row>
    <row r="413" spans="1:7" ht="12.75">
      <c r="A413" s="201"/>
      <c r="B413" s="202" t="s">
        <v>54</v>
      </c>
      <c r="C413" s="34" t="s">
        <v>75</v>
      </c>
      <c r="D413" s="204">
        <v>1582277</v>
      </c>
      <c r="E413" s="204"/>
      <c r="F413" s="204"/>
      <c r="G413" s="34">
        <f>D413+E413-F413</f>
        <v>1582277</v>
      </c>
    </row>
    <row r="414" spans="1:7" ht="12.75">
      <c r="A414" s="201"/>
      <c r="B414" s="214" t="s">
        <v>54</v>
      </c>
      <c r="C414" s="36" t="s">
        <v>131</v>
      </c>
      <c r="D414" s="253">
        <v>30000</v>
      </c>
      <c r="E414" s="253"/>
      <c r="F414" s="253"/>
      <c r="G414" s="34">
        <f>D414+E414-F414</f>
        <v>30000</v>
      </c>
    </row>
    <row r="415" spans="1:7" ht="12.75">
      <c r="A415" s="201"/>
      <c r="B415" s="214" t="s">
        <v>54</v>
      </c>
      <c r="C415" s="36" t="s">
        <v>174</v>
      </c>
      <c r="D415" s="34">
        <v>57937</v>
      </c>
      <c r="E415" s="204"/>
      <c r="F415" s="204"/>
      <c r="G415" s="34">
        <f>D415+E415-F415</f>
        <v>57937</v>
      </c>
    </row>
    <row r="416" spans="1:7" ht="12.75">
      <c r="A416" s="201"/>
      <c r="B416" s="214" t="s">
        <v>54</v>
      </c>
      <c r="C416" s="36" t="s">
        <v>262</v>
      </c>
      <c r="D416" s="204">
        <v>29000</v>
      </c>
      <c r="E416" s="204"/>
      <c r="F416" s="204"/>
      <c r="G416" s="34">
        <f>D416+E416-F416</f>
        <v>29000</v>
      </c>
    </row>
    <row r="417" spans="1:7" ht="13.5" thickBot="1">
      <c r="A417" s="259"/>
      <c r="B417" s="260" t="s">
        <v>54</v>
      </c>
      <c r="C417" s="261" t="s">
        <v>382</v>
      </c>
      <c r="D417" s="262">
        <v>115144</v>
      </c>
      <c r="E417" s="262"/>
      <c r="F417" s="262"/>
      <c r="G417" s="34">
        <f>D417+E417-F417</f>
        <v>115144</v>
      </c>
    </row>
    <row r="418" spans="1:7" ht="14.25" thickBot="1" thickTop="1">
      <c r="A418" s="243" t="s">
        <v>153</v>
      </c>
      <c r="B418" s="244"/>
      <c r="C418" s="245" t="s">
        <v>154</v>
      </c>
      <c r="D418" s="245">
        <f>SUM(D419+D421+D427+D430+D432)</f>
        <v>1398594</v>
      </c>
      <c r="E418" s="245">
        <f>SUM(E419+E421+E427+E430+E432)</f>
        <v>6639</v>
      </c>
      <c r="F418" s="245">
        <f>SUM(F419+F421+F427+F430+F432)</f>
        <v>491303</v>
      </c>
      <c r="G418" s="245">
        <f>SUM(G419+G421+G427+G430+G432)</f>
        <v>913930</v>
      </c>
    </row>
    <row r="419" spans="1:7" ht="13.5" thickTop="1">
      <c r="A419" s="193" t="s">
        <v>238</v>
      </c>
      <c r="B419" s="254"/>
      <c r="C419" s="33" t="s">
        <v>239</v>
      </c>
      <c r="D419" s="33">
        <f>D420</f>
        <v>9000</v>
      </c>
      <c r="E419" s="33">
        <f>E420</f>
        <v>0</v>
      </c>
      <c r="F419" s="33">
        <f>F420</f>
        <v>0</v>
      </c>
      <c r="G419" s="33">
        <f>G420</f>
        <v>9000</v>
      </c>
    </row>
    <row r="420" spans="1:7" ht="24">
      <c r="A420" s="207"/>
      <c r="B420" s="202" t="s">
        <v>142</v>
      </c>
      <c r="C420" s="30" t="s">
        <v>560</v>
      </c>
      <c r="D420" s="34">
        <v>9000</v>
      </c>
      <c r="E420" s="34"/>
      <c r="F420" s="34"/>
      <c r="G420" s="34">
        <f>D420+E420-F420</f>
        <v>9000</v>
      </c>
    </row>
    <row r="421" spans="1:7" ht="12.75">
      <c r="A421" s="249" t="s">
        <v>165</v>
      </c>
      <c r="B421" s="250"/>
      <c r="C421" s="257" t="s">
        <v>166</v>
      </c>
      <c r="D421" s="257">
        <f>SUM(D422:D426)</f>
        <v>19130</v>
      </c>
      <c r="E421" s="257">
        <f>SUM(E422:E426)</f>
        <v>6639</v>
      </c>
      <c r="F421" s="257">
        <f>SUM(F422:F426)</f>
        <v>6639</v>
      </c>
      <c r="G421" s="257">
        <f>SUM(G422:G426)</f>
        <v>19130</v>
      </c>
    </row>
    <row r="422" spans="1:7" ht="12.75">
      <c r="A422" s="249"/>
      <c r="B422" s="250" t="s">
        <v>284</v>
      </c>
      <c r="C422" s="251" t="s">
        <v>361</v>
      </c>
      <c r="D422" s="241">
        <v>9400</v>
      </c>
      <c r="E422" s="241"/>
      <c r="F422" s="241"/>
      <c r="G422" s="34">
        <f>D422+E422-F422</f>
        <v>9400</v>
      </c>
    </row>
    <row r="423" spans="1:7" ht="12.75">
      <c r="A423" s="249"/>
      <c r="B423" s="250" t="s">
        <v>45</v>
      </c>
      <c r="C423" s="251" t="s">
        <v>379</v>
      </c>
      <c r="D423" s="34">
        <v>7300</v>
      </c>
      <c r="E423" s="34"/>
      <c r="F423" s="34">
        <v>6639</v>
      </c>
      <c r="G423" s="34">
        <f>D423+E423-F423</f>
        <v>661</v>
      </c>
    </row>
    <row r="424" spans="1:7" ht="12.75">
      <c r="A424" s="249"/>
      <c r="B424" s="250" t="s">
        <v>115</v>
      </c>
      <c r="C424" s="251" t="s">
        <v>393</v>
      </c>
      <c r="D424" s="34"/>
      <c r="E424" s="34">
        <v>6639</v>
      </c>
      <c r="F424" s="34"/>
      <c r="G424" s="34">
        <f>D424+E424-F424</f>
        <v>6639</v>
      </c>
    </row>
    <row r="425" spans="1:7" ht="12.75">
      <c r="A425" s="249"/>
      <c r="B425" s="250" t="s">
        <v>49</v>
      </c>
      <c r="C425" s="251" t="s">
        <v>87</v>
      </c>
      <c r="D425" s="34">
        <v>1000</v>
      </c>
      <c r="E425" s="34"/>
      <c r="F425" s="34"/>
      <c r="G425" s="34">
        <f>D425+E425-F425</f>
        <v>1000</v>
      </c>
    </row>
    <row r="426" spans="1:7" ht="12.75">
      <c r="A426" s="249"/>
      <c r="B426" s="250" t="s">
        <v>46</v>
      </c>
      <c r="C426" s="251" t="s">
        <v>95</v>
      </c>
      <c r="D426" s="34">
        <v>1430</v>
      </c>
      <c r="E426" s="34"/>
      <c r="F426" s="34"/>
      <c r="G426" s="34">
        <f>D426+E426-F426</f>
        <v>1430</v>
      </c>
    </row>
    <row r="427" spans="1:7" ht="12.75">
      <c r="A427" s="201" t="s">
        <v>167</v>
      </c>
      <c r="B427" s="202"/>
      <c r="C427" s="203" t="s">
        <v>168</v>
      </c>
      <c r="D427" s="203">
        <f>SUM(D428:D429)</f>
        <v>663600</v>
      </c>
      <c r="E427" s="203">
        <f>SUM(E428:E429)</f>
        <v>0</v>
      </c>
      <c r="F427" s="203">
        <f>SUM(F428:F429)</f>
        <v>0</v>
      </c>
      <c r="G427" s="203">
        <f>SUM(G428:G429)</f>
        <v>663600</v>
      </c>
    </row>
    <row r="428" spans="1:7" ht="12.75">
      <c r="A428" s="201"/>
      <c r="B428" s="202" t="s">
        <v>283</v>
      </c>
      <c r="C428" s="34" t="s">
        <v>286</v>
      </c>
      <c r="D428" s="34">
        <v>593600</v>
      </c>
      <c r="E428" s="34"/>
      <c r="F428" s="34"/>
      <c r="G428" s="34">
        <f>D428+E428-F428</f>
        <v>593600</v>
      </c>
    </row>
    <row r="429" spans="1:7" ht="12.75">
      <c r="A429" s="222"/>
      <c r="B429" s="206" t="s">
        <v>46</v>
      </c>
      <c r="C429" s="36" t="s">
        <v>408</v>
      </c>
      <c r="D429" s="36">
        <v>70000</v>
      </c>
      <c r="E429" s="36"/>
      <c r="F429" s="36"/>
      <c r="G429" s="34">
        <f>D429+E429-F429</f>
        <v>70000</v>
      </c>
    </row>
    <row r="430" spans="1:7" ht="12.75">
      <c r="A430" s="207" t="s">
        <v>169</v>
      </c>
      <c r="B430" s="207"/>
      <c r="C430" s="203" t="s">
        <v>22</v>
      </c>
      <c r="D430" s="203">
        <f>SUM(D431:D431)</f>
        <v>222200</v>
      </c>
      <c r="E430" s="203">
        <f>SUM(E431:E431)</f>
        <v>0</v>
      </c>
      <c r="F430" s="203">
        <f>SUM(F431:F431)</f>
        <v>0</v>
      </c>
      <c r="G430" s="200">
        <f>SUM(G431:G431)</f>
        <v>222200</v>
      </c>
    </row>
    <row r="431" spans="1:7" ht="12" customHeight="1">
      <c r="A431" s="201"/>
      <c r="B431" s="214" t="s">
        <v>283</v>
      </c>
      <c r="C431" s="36" t="s">
        <v>287</v>
      </c>
      <c r="D431" s="36">
        <v>222200</v>
      </c>
      <c r="E431" s="36"/>
      <c r="F431" s="36"/>
      <c r="G431" s="34">
        <f>D431+E431-F431</f>
        <v>222200</v>
      </c>
    </row>
    <row r="432" spans="1:7" ht="12" customHeight="1">
      <c r="A432" s="207" t="s">
        <v>322</v>
      </c>
      <c r="B432" s="202"/>
      <c r="C432" s="203" t="s">
        <v>13</v>
      </c>
      <c r="D432" s="203">
        <f>SUM(D433:D433)</f>
        <v>484664</v>
      </c>
      <c r="E432" s="203">
        <f>SUM(E433:E433)</f>
        <v>0</v>
      </c>
      <c r="F432" s="203">
        <f>SUM(F433:F433)</f>
        <v>484664</v>
      </c>
      <c r="G432" s="203">
        <f>SUM(G433:G433)</f>
        <v>0</v>
      </c>
    </row>
    <row r="433" spans="1:7" ht="21" customHeight="1" thickBot="1">
      <c r="A433" s="207"/>
      <c r="B433" s="202" t="s">
        <v>54</v>
      </c>
      <c r="C433" s="30" t="s">
        <v>195</v>
      </c>
      <c r="D433" s="262">
        <v>484664</v>
      </c>
      <c r="E433" s="262"/>
      <c r="F433" s="262">
        <v>484664</v>
      </c>
      <c r="G433" s="34">
        <f>D433+E433-F433</f>
        <v>0</v>
      </c>
    </row>
    <row r="434" spans="1:7" ht="14.25" thickBot="1" thickTop="1">
      <c r="A434" s="243" t="s">
        <v>170</v>
      </c>
      <c r="B434" s="244"/>
      <c r="C434" s="245" t="s">
        <v>28</v>
      </c>
      <c r="D434" s="245">
        <f>SUM(D435+D451+D453)</f>
        <v>727761</v>
      </c>
      <c r="E434" s="245">
        <f>SUM(E435+E451+E453)</f>
        <v>0</v>
      </c>
      <c r="F434" s="245">
        <f>SUM(F435+F451+F453)</f>
        <v>0</v>
      </c>
      <c r="G434" s="245">
        <f>SUM(G435+G451+G453)</f>
        <v>727761</v>
      </c>
    </row>
    <row r="435" spans="1:7" ht="13.5" thickTop="1">
      <c r="A435" s="229" t="s">
        <v>171</v>
      </c>
      <c r="B435" s="199"/>
      <c r="C435" s="200" t="s">
        <v>29</v>
      </c>
      <c r="D435" s="200">
        <f>SUM(D436:D450)</f>
        <v>596261</v>
      </c>
      <c r="E435" s="200">
        <f>SUM(E436:E450)</f>
        <v>0</v>
      </c>
      <c r="F435" s="200">
        <f>SUM(F436:F450)</f>
        <v>0</v>
      </c>
      <c r="G435" s="200">
        <f>SUM(G436:G450)</f>
        <v>596261</v>
      </c>
    </row>
    <row r="436" spans="1:7" ht="12.75">
      <c r="A436" s="201"/>
      <c r="B436" s="202" t="s">
        <v>79</v>
      </c>
      <c r="C436" s="34" t="s">
        <v>366</v>
      </c>
      <c r="D436" s="34">
        <v>1270</v>
      </c>
      <c r="E436" s="34"/>
      <c r="F436" s="34"/>
      <c r="G436" s="34">
        <f aca="true" t="shared" si="15" ref="G436:G450">D436+E436-F436</f>
        <v>1270</v>
      </c>
    </row>
    <row r="437" spans="1:7" ht="12.75">
      <c r="A437" s="201"/>
      <c r="B437" s="202" t="s">
        <v>81</v>
      </c>
      <c r="C437" s="34" t="s">
        <v>409</v>
      </c>
      <c r="D437" s="34">
        <v>342814</v>
      </c>
      <c r="E437" s="34"/>
      <c r="F437" s="34"/>
      <c r="G437" s="34">
        <f t="shared" si="15"/>
        <v>342814</v>
      </c>
    </row>
    <row r="438" spans="1:7" ht="12.75">
      <c r="A438" s="201"/>
      <c r="B438" s="202" t="s">
        <v>82</v>
      </c>
      <c r="C438" s="34" t="s">
        <v>15</v>
      </c>
      <c r="D438" s="34">
        <v>21138</v>
      </c>
      <c r="E438" s="34"/>
      <c r="F438" s="34"/>
      <c r="G438" s="34">
        <f t="shared" si="15"/>
        <v>21138</v>
      </c>
    </row>
    <row r="439" spans="1:7" ht="12.75">
      <c r="A439" s="201"/>
      <c r="B439" s="202" t="s">
        <v>50</v>
      </c>
      <c r="C439" s="34" t="s">
        <v>511</v>
      </c>
      <c r="D439" s="34">
        <v>63420</v>
      </c>
      <c r="E439" s="34"/>
      <c r="F439" s="34"/>
      <c r="G439" s="34">
        <f t="shared" si="15"/>
        <v>63420</v>
      </c>
    </row>
    <row r="440" spans="1:7" ht="12.75">
      <c r="A440" s="201"/>
      <c r="B440" s="202" t="s">
        <v>51</v>
      </c>
      <c r="C440" s="34" t="s">
        <v>425</v>
      </c>
      <c r="D440" s="34">
        <v>8764</v>
      </c>
      <c r="E440" s="34"/>
      <c r="F440" s="34"/>
      <c r="G440" s="34">
        <f t="shared" si="15"/>
        <v>8764</v>
      </c>
    </row>
    <row r="441" spans="1:7" ht="12.75">
      <c r="A441" s="201"/>
      <c r="B441" s="202" t="s">
        <v>284</v>
      </c>
      <c r="C441" s="34" t="s">
        <v>285</v>
      </c>
      <c r="D441" s="34">
        <v>4620</v>
      </c>
      <c r="E441" s="34"/>
      <c r="F441" s="34"/>
      <c r="G441" s="34">
        <f t="shared" si="15"/>
        <v>4620</v>
      </c>
    </row>
    <row r="442" spans="1:7" ht="12.75">
      <c r="A442" s="201"/>
      <c r="B442" s="202" t="s">
        <v>45</v>
      </c>
      <c r="C442" s="34" t="s">
        <v>56</v>
      </c>
      <c r="D442" s="34">
        <v>46624</v>
      </c>
      <c r="E442" s="34"/>
      <c r="F442" s="34"/>
      <c r="G442" s="34">
        <f t="shared" si="15"/>
        <v>46624</v>
      </c>
    </row>
    <row r="443" spans="1:7" ht="12.75">
      <c r="A443" s="201"/>
      <c r="B443" s="202" t="s">
        <v>66</v>
      </c>
      <c r="C443" s="34" t="s">
        <v>421</v>
      </c>
      <c r="D443" s="34">
        <v>25438</v>
      </c>
      <c r="E443" s="34"/>
      <c r="F443" s="34"/>
      <c r="G443" s="34">
        <f t="shared" si="15"/>
        <v>25438</v>
      </c>
    </row>
    <row r="444" spans="1:7" ht="12.75">
      <c r="A444" s="201"/>
      <c r="B444" s="202" t="s">
        <v>417</v>
      </c>
      <c r="C444" s="34" t="s">
        <v>418</v>
      </c>
      <c r="D444" s="34">
        <v>720</v>
      </c>
      <c r="E444" s="34"/>
      <c r="F444" s="34"/>
      <c r="G444" s="34">
        <f t="shared" si="15"/>
        <v>720</v>
      </c>
    </row>
    <row r="445" spans="1:7" ht="12.75">
      <c r="A445" s="201"/>
      <c r="B445" s="202" t="s">
        <v>310</v>
      </c>
      <c r="C445" s="34" t="s">
        <v>95</v>
      </c>
      <c r="D445" s="34">
        <v>38383</v>
      </c>
      <c r="E445" s="34"/>
      <c r="F445" s="34"/>
      <c r="G445" s="34">
        <f t="shared" si="15"/>
        <v>38383</v>
      </c>
    </row>
    <row r="446" spans="1:7" ht="12.75">
      <c r="A446" s="201"/>
      <c r="B446" s="202" t="s">
        <v>384</v>
      </c>
      <c r="C446" s="34" t="s">
        <v>352</v>
      </c>
      <c r="D446" s="34">
        <v>528</v>
      </c>
      <c r="E446" s="34"/>
      <c r="F446" s="34"/>
      <c r="G446" s="34">
        <f t="shared" si="15"/>
        <v>528</v>
      </c>
    </row>
    <row r="447" spans="1:7" ht="12.75">
      <c r="A447" s="201"/>
      <c r="B447" s="202" t="s">
        <v>84</v>
      </c>
      <c r="C447" s="34" t="s">
        <v>99</v>
      </c>
      <c r="D447" s="34">
        <v>2972</v>
      </c>
      <c r="E447" s="34"/>
      <c r="F447" s="34"/>
      <c r="G447" s="34">
        <f t="shared" si="15"/>
        <v>2972</v>
      </c>
    </row>
    <row r="448" spans="1:7" ht="12.75">
      <c r="A448" s="201"/>
      <c r="B448" s="202" t="s">
        <v>88</v>
      </c>
      <c r="C448" s="34" t="s">
        <v>313</v>
      </c>
      <c r="D448" s="34">
        <v>5253</v>
      </c>
      <c r="E448" s="34"/>
      <c r="F448" s="34"/>
      <c r="G448" s="34">
        <f t="shared" si="15"/>
        <v>5253</v>
      </c>
    </row>
    <row r="449" spans="1:7" ht="12.75">
      <c r="A449" s="201"/>
      <c r="B449" s="202" t="s">
        <v>85</v>
      </c>
      <c r="C449" s="34" t="s">
        <v>31</v>
      </c>
      <c r="D449" s="34">
        <v>11482</v>
      </c>
      <c r="E449" s="34"/>
      <c r="F449" s="34"/>
      <c r="G449" s="34">
        <f t="shared" si="15"/>
        <v>11482</v>
      </c>
    </row>
    <row r="450" spans="1:7" ht="12.75">
      <c r="A450" s="201"/>
      <c r="B450" s="202" t="s">
        <v>392</v>
      </c>
      <c r="C450" s="34" t="s">
        <v>191</v>
      </c>
      <c r="D450" s="34">
        <v>22835</v>
      </c>
      <c r="E450" s="34"/>
      <c r="F450" s="34"/>
      <c r="G450" s="34">
        <f t="shared" si="15"/>
        <v>22835</v>
      </c>
    </row>
    <row r="451" spans="1:7" ht="12.75">
      <c r="A451" s="201" t="s">
        <v>172</v>
      </c>
      <c r="B451" s="202"/>
      <c r="C451" s="203" t="s">
        <v>178</v>
      </c>
      <c r="D451" s="203">
        <f>SUM(D452)</f>
        <v>111500</v>
      </c>
      <c r="E451" s="203">
        <f>SUM(E452)</f>
        <v>0</v>
      </c>
      <c r="F451" s="203">
        <f>SUM(F452)</f>
        <v>0</v>
      </c>
      <c r="G451" s="203">
        <f>SUM(G452)</f>
        <v>111500</v>
      </c>
    </row>
    <row r="452" spans="1:7" ht="36">
      <c r="A452" s="201"/>
      <c r="B452" s="202" t="s">
        <v>142</v>
      </c>
      <c r="C452" s="30" t="s">
        <v>556</v>
      </c>
      <c r="D452" s="34">
        <v>111500</v>
      </c>
      <c r="E452" s="34"/>
      <c r="F452" s="34"/>
      <c r="G452" s="34">
        <f>D452+E452-F452</f>
        <v>111500</v>
      </c>
    </row>
    <row r="453" spans="1:7" ht="12.75">
      <c r="A453" s="201" t="s">
        <v>179</v>
      </c>
      <c r="B453" s="202" t="s">
        <v>7</v>
      </c>
      <c r="C453" s="203" t="s">
        <v>13</v>
      </c>
      <c r="D453" s="203">
        <f>SUM(D454:D454)</f>
        <v>20000</v>
      </c>
      <c r="E453" s="203">
        <f>SUM(E454:E454)</f>
        <v>0</v>
      </c>
      <c r="F453" s="203">
        <f>SUM(F454:F454)</f>
        <v>0</v>
      </c>
      <c r="G453" s="203">
        <f>SUM(G454:G454)</f>
        <v>20000</v>
      </c>
    </row>
    <row r="454" spans="1:7" ht="16.5" customHeight="1" thickBot="1">
      <c r="A454" s="201"/>
      <c r="B454" s="202" t="s">
        <v>54</v>
      </c>
      <c r="C454" s="205" t="s">
        <v>722</v>
      </c>
      <c r="D454" s="204">
        <v>20000</v>
      </c>
      <c r="E454" s="204"/>
      <c r="F454" s="204"/>
      <c r="G454" s="34">
        <f>D454+E454-F454</f>
        <v>20000</v>
      </c>
    </row>
    <row r="455" spans="1:7" s="29" customFormat="1" ht="14.25" thickBot="1" thickTop="1">
      <c r="A455" s="243"/>
      <c r="B455" s="244"/>
      <c r="C455" s="245" t="s">
        <v>481</v>
      </c>
      <c r="D455" s="245">
        <f>SUM(D10+D31+D52+D58+D67+D78+D134+D137+D163+D174+D177+D186+D285+D301+D370+D373+D388+D418+D434)</f>
        <v>46053271</v>
      </c>
      <c r="E455" s="245">
        <f>SUM(E10+E31+E52+E58+E67+E78+E134+E137+E163+E174+E177+E186+E285+E301+E370+E373+E388+E418+E434)</f>
        <v>1191162</v>
      </c>
      <c r="F455" s="245">
        <f>SUM(F10+F31+F52+F58+F67+F78+F134+F137+F163+F174+F177+F186+F285+F301+F370+F373+F388+F418+F434)</f>
        <v>909647</v>
      </c>
      <c r="G455" s="245">
        <f>SUM(G10+G31+G52+G58+G67+G78+G134+G137+G163+G174+G177+G186+G285+G301+G370+G373+G388+G418+G434)</f>
        <v>46334786</v>
      </c>
    </row>
    <row r="456" spans="1:7" ht="24.75" thickTop="1">
      <c r="A456" s="263"/>
      <c r="B456" s="263"/>
      <c r="C456" s="264" t="s">
        <v>561</v>
      </c>
      <c r="D456" s="265">
        <f>SUM(D69,D81:D85,D106:D109,D111,D131,D165:D170,D190:D193,D210:D213,D221:D224,D238:D241,D254:D258,D267,D270:D273,D277:D280,D289:D291,D306:D310,D325:D330,D350:D354,D376:D379,D422,D437:D441)</f>
        <v>16081386</v>
      </c>
      <c r="E456" s="265">
        <f>SUM(E69,E81:E85,E106:E109,E111,E131,E165:E170,E190:E193,E210:E213,E221:E224,E238:E241,E254:E258,E267,E270:E273,E277:E280,E289:E291,E306:E310,E325:E330,E350:E354,E376:E379,E422,E437:E441)</f>
        <v>0</v>
      </c>
      <c r="F456" s="265">
        <f>SUM(F69,F81:F85,F106:F109,F111,F131,F165:F170,F190:F193,F210:F213,F221:F224,F238:F241,F254:F258,F267,F270:F273,F277:F280,F289:F291,F306:F310,F325:F330,F350:F354,F376:F379,F422,F437:F441)</f>
        <v>323000</v>
      </c>
      <c r="G456" s="265">
        <f>SUM(G69,G81:G85,G106:G109,G111,G131,G165:G170,G190:G193,G210:G213,G221:G224,G238:G241,G254:G258,G267,G270:G273,G277:G280,G289:G291,G306:G310,G325:G330,G350:G354,G376:G379,G422,G437:G441)</f>
        <v>15758386</v>
      </c>
    </row>
    <row r="457" spans="1:7" ht="12.75">
      <c r="A457" s="263"/>
      <c r="B457" s="263"/>
      <c r="C457" s="266" t="s">
        <v>222</v>
      </c>
      <c r="D457" s="266">
        <f>SUM(D17,D28,D36,D42,D57:D57,D64:D64,D77,D123,D153,D160,D183,D206,D300:D300,D322,D393,D396:D397,D412,D432+D454)</f>
        <v>11527775</v>
      </c>
      <c r="E457" s="266">
        <f>SUM(E17,E28,E36,E42,E56:E57,E64:E64,E77,E123,E153,E160,E183,E206,E300:E300,E322,E393,E396:E397,E412,E432+E454)</f>
        <v>868009</v>
      </c>
      <c r="F457" s="266">
        <f>SUM(F17,F28,F36,F42,F56:F57,F64:F64,F77,F123,F153,F160,F183,F206,F300:F300,F322,F393,F396:F397,F412,F432+F454)</f>
        <v>484664</v>
      </c>
      <c r="G457" s="266">
        <f>SUM(G17,G28,G36,G42,G56:G57,G64:G64,G77,G123,G153,G160,G183,G206,G300:G300,G322,G393,G396:G397,G412,G432+G454)</f>
        <v>11911120</v>
      </c>
    </row>
    <row r="458" spans="1:7" ht="12.75">
      <c r="A458" s="263"/>
      <c r="B458" s="263"/>
      <c r="C458" s="266" t="s">
        <v>562</v>
      </c>
      <c r="D458" s="267">
        <f>SUM(D26+D30+D54+D139+D141+D143+D162+D188+D236+D287+D372+D387+D420+D428+D431+D452)</f>
        <v>1309213</v>
      </c>
      <c r="E458" s="267">
        <f>SUM(E26+E30+E54+E94+E139+E141+E143+E162+E188+E236+E287+E372+E387+E420+E428+E431+E452)</f>
        <v>4360</v>
      </c>
      <c r="F458" s="267">
        <f>SUM(F26+F30+F54+F94+F139+F141+F143+F162+F188+F236+F287+F372+F387+F420+F428+F431+F452)</f>
        <v>0</v>
      </c>
      <c r="G458" s="267">
        <f>SUM(G26+G30+G54+G94+G139+G141+G143+G162+G188+G236+G287+G372+G387+G420+G428+G431+G452)</f>
        <v>1313573</v>
      </c>
    </row>
    <row r="459" spans="1:7" ht="12.75">
      <c r="A459" s="186"/>
      <c r="B459" s="187"/>
      <c r="C459" s="268" t="s">
        <v>279</v>
      </c>
      <c r="D459" s="266">
        <f>SUM(D54+D162+D287+D372+D387+D420+D452)</f>
        <v>257100</v>
      </c>
      <c r="E459" s="266">
        <f>SUM(E54+E162+E287+E372+E387+E420+E452)</f>
        <v>0</v>
      </c>
      <c r="F459" s="266">
        <f>SUM(F54+F162+F287+F372+F387+F420+F452)</f>
        <v>0</v>
      </c>
      <c r="G459" s="266">
        <f>SUM(G54+G162+G287+G372+G387+G420+G452)</f>
        <v>257100</v>
      </c>
    </row>
    <row r="460" spans="1:7" ht="13.5" thickBot="1">
      <c r="A460" s="186"/>
      <c r="B460" s="187"/>
      <c r="C460" s="268" t="s">
        <v>301</v>
      </c>
      <c r="D460" s="266">
        <f>SUM(D176)</f>
        <v>399369</v>
      </c>
      <c r="E460" s="266">
        <f>SUM(E176)</f>
        <v>0</v>
      </c>
      <c r="F460" s="266">
        <f>SUM(F176)</f>
        <v>0</v>
      </c>
      <c r="G460" s="266">
        <f>SUM(G176)</f>
        <v>399369</v>
      </c>
    </row>
    <row r="461" spans="1:7" ht="13.5" thickTop="1">
      <c r="A461" s="186"/>
      <c r="B461" s="187" t="s">
        <v>7</v>
      </c>
      <c r="C461" s="269" t="s">
        <v>288</v>
      </c>
      <c r="D461" s="270">
        <f>SUM(D462:D463)</f>
        <v>1888292</v>
      </c>
      <c r="E461" s="270">
        <f>SUM(E462:E463)</f>
        <v>0</v>
      </c>
      <c r="F461" s="270">
        <f>SUM(F462:F463)</f>
        <v>0</v>
      </c>
      <c r="G461" s="270">
        <f>SUM(G462:G463)</f>
        <v>1888292</v>
      </c>
    </row>
    <row r="462" spans="1:7" ht="12.75">
      <c r="A462" s="186"/>
      <c r="B462" s="187" t="s">
        <v>280</v>
      </c>
      <c r="C462" s="271" t="s">
        <v>289</v>
      </c>
      <c r="D462" s="272">
        <v>1431842</v>
      </c>
      <c r="E462" s="272"/>
      <c r="F462" s="272"/>
      <c r="G462" s="272">
        <f>D462+E462-F462</f>
        <v>1431842</v>
      </c>
    </row>
    <row r="463" spans="1:7" ht="13.5" thickBot="1">
      <c r="A463" s="186"/>
      <c r="B463" s="187" t="s">
        <v>280</v>
      </c>
      <c r="C463" s="273" t="s">
        <v>290</v>
      </c>
      <c r="D463" s="274">
        <v>456450</v>
      </c>
      <c r="E463" s="274"/>
      <c r="F463" s="274"/>
      <c r="G463" s="272">
        <f>D463+E463-F463</f>
        <v>456450</v>
      </c>
    </row>
    <row r="464" spans="1:7" ht="14.25" thickBot="1" thickTop="1">
      <c r="A464" s="186"/>
      <c r="B464" s="187"/>
      <c r="C464" s="275" t="s">
        <v>129</v>
      </c>
      <c r="D464" s="276">
        <f>SUM(D455+D461)</f>
        <v>47941563</v>
      </c>
      <c r="E464" s="276">
        <f>SUM(E455+E461)</f>
        <v>1191162</v>
      </c>
      <c r="F464" s="276">
        <f>SUM(F455+F461)</f>
        <v>909647</v>
      </c>
      <c r="G464" s="276">
        <f>SUM(G455+G461)</f>
        <v>48223078</v>
      </c>
    </row>
    <row r="465" spans="1:3" ht="13.5" thickTop="1">
      <c r="A465" s="3" t="s">
        <v>7</v>
      </c>
      <c r="B465" s="12"/>
      <c r="C465" s="8" t="s">
        <v>7</v>
      </c>
    </row>
    <row r="466" ht="12.75">
      <c r="C466" t="s">
        <v>7</v>
      </c>
    </row>
    <row r="467" ht="12.75">
      <c r="C467" t="s">
        <v>7</v>
      </c>
    </row>
  </sheetData>
  <mergeCells count="1">
    <mergeCell ref="E7:F7"/>
  </mergeCells>
  <printOptions/>
  <pageMargins left="0.984251968503937" right="0" top="0.5905511811023623" bottom="0.7874015748031497" header="0.5118110236220472" footer="0.5118110236220472"/>
  <pageSetup horizontalDpi="600" verticalDpi="600" orientation="portrait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">
      <selection activeCell="B10" sqref="B10"/>
    </sheetView>
  </sheetViews>
  <sheetFormatPr defaultColWidth="9.00390625" defaultRowHeight="12.75"/>
  <cols>
    <col min="1" max="1" width="4.625" style="0" customWidth="1"/>
    <col min="2" max="2" width="48.125" style="0" customWidth="1"/>
    <col min="3" max="3" width="5.625" style="0" customWidth="1"/>
    <col min="4" max="4" width="6.375" style="0" customWidth="1"/>
    <col min="8" max="8" width="8.125" style="0" customWidth="1"/>
    <col min="9" max="9" width="10.125" style="0" customWidth="1"/>
    <col min="11" max="11" width="6.375" style="0" customWidth="1"/>
    <col min="12" max="12" width="7.375" style="0" customWidth="1"/>
    <col min="13" max="13" width="8.25390625" style="0" customWidth="1"/>
    <col min="14" max="14" width="7.75390625" style="0" customWidth="1"/>
    <col min="15" max="15" width="7.875" style="0" customWidth="1"/>
    <col min="17" max="17" width="8.125" style="0" customWidth="1"/>
    <col min="19" max="19" width="8.00390625" style="0" customWidth="1"/>
  </cols>
  <sheetData>
    <row r="1" spans="1:19" ht="12.75">
      <c r="A1" s="41"/>
      <c r="B1" s="41" t="s">
        <v>736</v>
      </c>
      <c r="C1" s="41"/>
      <c r="D1" s="41"/>
      <c r="E1" s="41"/>
      <c r="F1" s="41"/>
      <c r="G1" s="41"/>
      <c r="H1" s="41"/>
      <c r="I1" s="41" t="s">
        <v>7</v>
      </c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2.75">
      <c r="A2" s="41"/>
      <c r="B2" s="41" t="s">
        <v>563</v>
      </c>
      <c r="C2" s="41"/>
      <c r="D2" s="41"/>
      <c r="E2" s="41"/>
      <c r="F2" s="41"/>
      <c r="G2" s="41"/>
      <c r="H2" s="41"/>
      <c r="I2" s="41" t="s">
        <v>7</v>
      </c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>
      <c r="A3" s="41"/>
      <c r="B3" s="42" t="s">
        <v>564</v>
      </c>
      <c r="C3" s="41"/>
      <c r="D3" s="41"/>
      <c r="E3" s="41"/>
      <c r="F3" s="41"/>
      <c r="G3" s="41"/>
      <c r="H3" s="41"/>
      <c r="I3" s="41" t="s">
        <v>7</v>
      </c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2.75">
      <c r="A4" s="41"/>
      <c r="B4" s="41" t="s">
        <v>7</v>
      </c>
      <c r="C4" s="41"/>
      <c r="D4" s="41"/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3.5" thickBot="1">
      <c r="A5" s="43" t="s">
        <v>582</v>
      </c>
      <c r="B5" s="44"/>
      <c r="C5" s="44"/>
      <c r="D5" s="44"/>
      <c r="E5" s="44"/>
      <c r="F5" s="44"/>
      <c r="G5" s="44"/>
      <c r="H5" s="44"/>
      <c r="I5" s="44" t="s">
        <v>365</v>
      </c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14.25" thickBot="1" thickTop="1">
      <c r="A6" s="45" t="s">
        <v>7</v>
      </c>
      <c r="B6" s="46" t="s">
        <v>7</v>
      </c>
      <c r="C6" s="47" t="s">
        <v>7</v>
      </c>
      <c r="D6" s="46" t="s">
        <v>7</v>
      </c>
      <c r="E6" s="48"/>
      <c r="F6" s="48"/>
      <c r="G6" s="49"/>
      <c r="H6" s="50"/>
      <c r="I6" s="51" t="s">
        <v>583</v>
      </c>
      <c r="J6" s="52"/>
      <c r="K6" s="53" t="s">
        <v>584</v>
      </c>
      <c r="L6" s="52"/>
      <c r="M6" s="53" t="s">
        <v>7</v>
      </c>
      <c r="N6" s="52"/>
      <c r="O6" s="54" t="s">
        <v>7</v>
      </c>
      <c r="P6" s="52" t="s">
        <v>585</v>
      </c>
      <c r="Q6" s="52"/>
      <c r="R6" s="52"/>
      <c r="S6" s="45"/>
    </row>
    <row r="7" spans="1:19" ht="13.5" thickTop="1">
      <c r="A7" s="55"/>
      <c r="B7" s="55"/>
      <c r="C7" s="44"/>
      <c r="D7" s="55" t="s">
        <v>7</v>
      </c>
      <c r="E7" s="56" t="s">
        <v>586</v>
      </c>
      <c r="F7" s="56" t="s">
        <v>587</v>
      </c>
      <c r="G7" s="55" t="s">
        <v>588</v>
      </c>
      <c r="H7" s="57" t="s">
        <v>589</v>
      </c>
      <c r="I7" s="58" t="s">
        <v>590</v>
      </c>
      <c r="J7" s="44" t="s">
        <v>591</v>
      </c>
      <c r="K7" s="45" t="s">
        <v>592</v>
      </c>
      <c r="L7" s="59" t="s">
        <v>592</v>
      </c>
      <c r="M7" s="45" t="s">
        <v>591</v>
      </c>
      <c r="N7" s="60" t="s">
        <v>593</v>
      </c>
      <c r="O7" s="49" t="s">
        <v>594</v>
      </c>
      <c r="P7" s="61">
        <v>2007</v>
      </c>
      <c r="Q7" s="60" t="s">
        <v>594</v>
      </c>
      <c r="R7" s="48">
        <v>2008</v>
      </c>
      <c r="S7" s="56" t="s">
        <v>595</v>
      </c>
    </row>
    <row r="8" spans="1:19" ht="12.75">
      <c r="A8" s="57" t="s">
        <v>276</v>
      </c>
      <c r="B8" s="57" t="s">
        <v>596</v>
      </c>
      <c r="C8" s="62" t="s">
        <v>182</v>
      </c>
      <c r="D8" s="57" t="s">
        <v>597</v>
      </c>
      <c r="E8" s="56" t="s">
        <v>598</v>
      </c>
      <c r="F8" s="56" t="s">
        <v>599</v>
      </c>
      <c r="G8" s="59" t="s">
        <v>600</v>
      </c>
      <c r="H8" s="57" t="s">
        <v>592</v>
      </c>
      <c r="I8" s="58" t="s">
        <v>601</v>
      </c>
      <c r="J8" s="44" t="s">
        <v>602</v>
      </c>
      <c r="K8" s="55" t="s">
        <v>602</v>
      </c>
      <c r="L8" s="59" t="s">
        <v>603</v>
      </c>
      <c r="M8" s="55" t="s">
        <v>604</v>
      </c>
      <c r="N8" s="63" t="s">
        <v>605</v>
      </c>
      <c r="O8" s="64" t="s">
        <v>589</v>
      </c>
      <c r="P8" s="61" t="s">
        <v>7</v>
      </c>
      <c r="Q8" s="64" t="s">
        <v>606</v>
      </c>
      <c r="R8" s="65"/>
      <c r="S8" s="56" t="s">
        <v>607</v>
      </c>
    </row>
    <row r="9" spans="1:19" ht="12.75">
      <c r="A9" s="55"/>
      <c r="B9" s="55"/>
      <c r="C9" s="44"/>
      <c r="D9" s="55"/>
      <c r="E9" s="56" t="s">
        <v>599</v>
      </c>
      <c r="F9" s="56" t="s">
        <v>608</v>
      </c>
      <c r="G9" s="59" t="s">
        <v>609</v>
      </c>
      <c r="H9" s="55" t="s">
        <v>7</v>
      </c>
      <c r="I9" s="66" t="s">
        <v>324</v>
      </c>
      <c r="J9" s="44" t="s">
        <v>610</v>
      </c>
      <c r="K9" s="55" t="s">
        <v>611</v>
      </c>
      <c r="L9" s="59" t="s">
        <v>612</v>
      </c>
      <c r="M9" s="55" t="s">
        <v>613</v>
      </c>
      <c r="N9" s="63" t="s">
        <v>614</v>
      </c>
      <c r="O9" s="67" t="s">
        <v>591</v>
      </c>
      <c r="P9" s="67" t="s">
        <v>591</v>
      </c>
      <c r="Q9" s="67" t="s">
        <v>591</v>
      </c>
      <c r="R9" s="68" t="s">
        <v>615</v>
      </c>
      <c r="S9" s="56" t="s">
        <v>616</v>
      </c>
    </row>
    <row r="10" spans="1:19" ht="12.75">
      <c r="A10" s="55"/>
      <c r="B10" s="55"/>
      <c r="C10" s="44"/>
      <c r="D10" s="55"/>
      <c r="E10" s="59"/>
      <c r="F10" s="59"/>
      <c r="G10" s="59" t="s">
        <v>617</v>
      </c>
      <c r="H10" s="59"/>
      <c r="I10" s="58" t="s">
        <v>608</v>
      </c>
      <c r="J10" s="44"/>
      <c r="K10" s="55" t="s">
        <v>618</v>
      </c>
      <c r="L10" s="59" t="s">
        <v>619</v>
      </c>
      <c r="M10" s="55" t="s">
        <v>620</v>
      </c>
      <c r="N10" s="63" t="s">
        <v>7</v>
      </c>
      <c r="O10" s="57" t="s">
        <v>621</v>
      </c>
      <c r="P10" s="55" t="s">
        <v>622</v>
      </c>
      <c r="Q10" s="56" t="s">
        <v>621</v>
      </c>
      <c r="R10" s="56" t="s">
        <v>623</v>
      </c>
      <c r="S10" s="59"/>
    </row>
    <row r="11" spans="1:19" ht="13.5" thickBot="1">
      <c r="A11" s="55"/>
      <c r="B11" s="55"/>
      <c r="C11" s="44"/>
      <c r="D11" s="55"/>
      <c r="E11" s="59"/>
      <c r="F11" s="59"/>
      <c r="G11" s="59"/>
      <c r="H11" s="59"/>
      <c r="I11" s="58" t="s">
        <v>624</v>
      </c>
      <c r="J11" s="44"/>
      <c r="K11" s="55"/>
      <c r="L11" s="59"/>
      <c r="M11" s="55" t="s">
        <v>625</v>
      </c>
      <c r="N11" s="63" t="s">
        <v>7</v>
      </c>
      <c r="O11" s="55"/>
      <c r="P11" s="57" t="s">
        <v>626</v>
      </c>
      <c r="Q11" s="59"/>
      <c r="R11" s="56" t="s">
        <v>626</v>
      </c>
      <c r="S11" s="59"/>
    </row>
    <row r="12" spans="1:19" ht="14.25" thickBot="1" thickTop="1">
      <c r="A12" s="69">
        <v>1</v>
      </c>
      <c r="B12" s="70">
        <v>2</v>
      </c>
      <c r="C12" s="53">
        <v>3</v>
      </c>
      <c r="D12" s="70">
        <v>4</v>
      </c>
      <c r="E12" s="50">
        <v>5</v>
      </c>
      <c r="F12" s="50">
        <v>6</v>
      </c>
      <c r="G12" s="50">
        <v>7</v>
      </c>
      <c r="H12" s="50">
        <v>8</v>
      </c>
      <c r="I12" s="71">
        <v>9</v>
      </c>
      <c r="J12" s="53">
        <v>10</v>
      </c>
      <c r="K12" s="70">
        <v>11</v>
      </c>
      <c r="L12" s="50">
        <v>12</v>
      </c>
      <c r="M12" s="70">
        <v>13</v>
      </c>
      <c r="N12" s="72">
        <v>14</v>
      </c>
      <c r="O12" s="70">
        <v>15</v>
      </c>
      <c r="P12" s="70">
        <v>16</v>
      </c>
      <c r="Q12" s="50">
        <v>17</v>
      </c>
      <c r="R12" s="50">
        <v>18</v>
      </c>
      <c r="S12" s="50">
        <v>19</v>
      </c>
    </row>
    <row r="13" spans="1:19" ht="13.5" thickTop="1">
      <c r="A13" s="73">
        <v>1</v>
      </c>
      <c r="B13" s="74" t="s">
        <v>627</v>
      </c>
      <c r="C13" s="75" t="s">
        <v>42</v>
      </c>
      <c r="D13" s="76" t="s">
        <v>52</v>
      </c>
      <c r="E13" s="77" t="s">
        <v>628</v>
      </c>
      <c r="F13" s="78">
        <v>324331</v>
      </c>
      <c r="G13" s="78">
        <v>142344</v>
      </c>
      <c r="H13" s="78">
        <v>0</v>
      </c>
      <c r="I13" s="79">
        <f aca="true" t="shared" si="0" ref="I13:I18">SUM(J13:N13)</f>
        <v>181987</v>
      </c>
      <c r="J13" s="80">
        <v>31987</v>
      </c>
      <c r="K13" s="81">
        <v>0</v>
      </c>
      <c r="L13" s="82"/>
      <c r="M13" s="81"/>
      <c r="N13" s="83">
        <v>150000</v>
      </c>
      <c r="O13" s="81">
        <v>0</v>
      </c>
      <c r="P13" s="84">
        <v>0</v>
      </c>
      <c r="Q13" s="82">
        <v>0</v>
      </c>
      <c r="R13" s="82"/>
      <c r="S13" s="82" t="s">
        <v>629</v>
      </c>
    </row>
    <row r="14" spans="1:19" ht="12.75">
      <c r="A14" s="85">
        <v>2</v>
      </c>
      <c r="B14" s="86" t="s">
        <v>630</v>
      </c>
      <c r="C14" s="87" t="s">
        <v>42</v>
      </c>
      <c r="D14" s="88" t="s">
        <v>52</v>
      </c>
      <c r="E14" s="89" t="s">
        <v>631</v>
      </c>
      <c r="F14" s="90">
        <v>45000</v>
      </c>
      <c r="G14" s="90">
        <v>0</v>
      </c>
      <c r="H14" s="90"/>
      <c r="I14" s="91">
        <f t="shared" si="0"/>
        <v>45000</v>
      </c>
      <c r="J14" s="92">
        <v>45000</v>
      </c>
      <c r="K14" s="93"/>
      <c r="L14" s="94"/>
      <c r="M14" s="93"/>
      <c r="N14" s="95"/>
      <c r="O14" s="93"/>
      <c r="P14" s="96"/>
      <c r="Q14" s="94">
        <v>0</v>
      </c>
      <c r="R14" s="94"/>
      <c r="S14" s="94" t="s">
        <v>629</v>
      </c>
    </row>
    <row r="15" spans="1:19" ht="12.75">
      <c r="A15" s="85">
        <v>3</v>
      </c>
      <c r="B15" s="97" t="s">
        <v>632</v>
      </c>
      <c r="C15" s="87" t="s">
        <v>42</v>
      </c>
      <c r="D15" s="88" t="s">
        <v>52</v>
      </c>
      <c r="E15" s="89" t="s">
        <v>631</v>
      </c>
      <c r="F15" s="90">
        <v>35000</v>
      </c>
      <c r="G15" s="90"/>
      <c r="H15" s="90"/>
      <c r="I15" s="91">
        <f t="shared" si="0"/>
        <v>35000</v>
      </c>
      <c r="J15" s="92">
        <v>35000</v>
      </c>
      <c r="K15" s="93"/>
      <c r="L15" s="94"/>
      <c r="M15" s="93"/>
      <c r="N15" s="95"/>
      <c r="O15" s="93">
        <v>0</v>
      </c>
      <c r="P15" s="96"/>
      <c r="Q15" s="94"/>
      <c r="R15" s="94"/>
      <c r="S15" s="94" t="s">
        <v>629</v>
      </c>
    </row>
    <row r="16" spans="1:19" ht="21.75" customHeight="1">
      <c r="A16" s="85">
        <v>4</v>
      </c>
      <c r="B16" s="86" t="s">
        <v>633</v>
      </c>
      <c r="C16" s="87" t="s">
        <v>42</v>
      </c>
      <c r="D16" s="88" t="s">
        <v>52</v>
      </c>
      <c r="E16" s="89" t="s">
        <v>634</v>
      </c>
      <c r="F16" s="90">
        <v>3284677</v>
      </c>
      <c r="G16" s="90">
        <v>3000</v>
      </c>
      <c r="H16" s="90"/>
      <c r="I16" s="91">
        <f t="shared" si="0"/>
        <v>1165110</v>
      </c>
      <c r="J16" s="92">
        <v>0</v>
      </c>
      <c r="K16" s="93"/>
      <c r="L16" s="94"/>
      <c r="M16" s="93"/>
      <c r="N16" s="95">
        <v>1165110</v>
      </c>
      <c r="O16" s="93"/>
      <c r="P16" s="96"/>
      <c r="Q16" s="94">
        <v>0</v>
      </c>
      <c r="R16" s="94">
        <v>0</v>
      </c>
      <c r="S16" s="94" t="s">
        <v>629</v>
      </c>
    </row>
    <row r="17" spans="1:19" ht="22.5">
      <c r="A17" s="85">
        <v>5</v>
      </c>
      <c r="B17" s="86" t="s">
        <v>635</v>
      </c>
      <c r="C17" s="87" t="s">
        <v>42</v>
      </c>
      <c r="D17" s="88" t="s">
        <v>52</v>
      </c>
      <c r="E17" s="89" t="s">
        <v>636</v>
      </c>
      <c r="F17" s="90">
        <v>2776939</v>
      </c>
      <c r="G17" s="90">
        <v>66430</v>
      </c>
      <c r="H17" s="90"/>
      <c r="I17" s="91">
        <f t="shared" si="0"/>
        <v>305116</v>
      </c>
      <c r="J17" s="92">
        <v>0</v>
      </c>
      <c r="K17" s="93"/>
      <c r="L17" s="94"/>
      <c r="M17" s="93"/>
      <c r="N17" s="95">
        <v>305116</v>
      </c>
      <c r="O17" s="93">
        <v>457675</v>
      </c>
      <c r="P17" s="96">
        <v>1169321</v>
      </c>
      <c r="Q17" s="94"/>
      <c r="R17" s="94"/>
      <c r="S17" s="94" t="s">
        <v>629</v>
      </c>
    </row>
    <row r="18" spans="1:19" ht="22.5">
      <c r="A18" s="85">
        <v>6</v>
      </c>
      <c r="B18" s="86" t="s">
        <v>338</v>
      </c>
      <c r="C18" s="87" t="s">
        <v>42</v>
      </c>
      <c r="D18" s="88" t="s">
        <v>336</v>
      </c>
      <c r="E18" s="89" t="s">
        <v>634</v>
      </c>
      <c r="F18" s="90">
        <v>336573</v>
      </c>
      <c r="G18" s="90">
        <v>7064</v>
      </c>
      <c r="H18" s="90"/>
      <c r="I18" s="91">
        <f t="shared" si="0"/>
        <v>329509</v>
      </c>
      <c r="J18" s="92">
        <v>229509</v>
      </c>
      <c r="K18" s="93"/>
      <c r="L18" s="94"/>
      <c r="M18" s="93"/>
      <c r="N18" s="95">
        <v>100000</v>
      </c>
      <c r="O18" s="93"/>
      <c r="P18" s="96"/>
      <c r="Q18" s="94"/>
      <c r="R18" s="94"/>
      <c r="S18" s="94" t="s">
        <v>629</v>
      </c>
    </row>
    <row r="19" spans="1:19" ht="14.25" customHeight="1">
      <c r="A19" s="98">
        <v>7</v>
      </c>
      <c r="B19" s="99" t="s">
        <v>637</v>
      </c>
      <c r="C19" s="87" t="s">
        <v>58</v>
      </c>
      <c r="D19" s="88" t="s">
        <v>59</v>
      </c>
      <c r="E19" s="89" t="s">
        <v>631</v>
      </c>
      <c r="F19" s="90">
        <v>26500</v>
      </c>
      <c r="G19" s="90"/>
      <c r="H19" s="90"/>
      <c r="I19" s="100">
        <f>SUM(J19:N19)</f>
        <v>26500</v>
      </c>
      <c r="J19" s="92">
        <v>26500</v>
      </c>
      <c r="K19" s="93"/>
      <c r="L19" s="94"/>
      <c r="M19" s="93"/>
      <c r="N19" s="95"/>
      <c r="O19" s="93"/>
      <c r="P19" s="93"/>
      <c r="Q19" s="94"/>
      <c r="R19" s="94"/>
      <c r="S19" s="94" t="s">
        <v>638</v>
      </c>
    </row>
    <row r="20" spans="1:19" ht="12.75">
      <c r="A20" s="85">
        <v>8</v>
      </c>
      <c r="B20" s="99" t="s">
        <v>639</v>
      </c>
      <c r="C20" s="87" t="s">
        <v>58</v>
      </c>
      <c r="D20" s="88" t="s">
        <v>61</v>
      </c>
      <c r="E20" s="89" t="s">
        <v>640</v>
      </c>
      <c r="F20" s="90">
        <v>353772</v>
      </c>
      <c r="G20" s="90">
        <v>4972</v>
      </c>
      <c r="H20" s="90"/>
      <c r="I20" s="91">
        <f aca="true" t="shared" si="1" ref="I20:I48">SUM(J20:N20)</f>
        <v>10000</v>
      </c>
      <c r="J20" s="92">
        <v>10000</v>
      </c>
      <c r="K20" s="93"/>
      <c r="L20" s="94">
        <v>0</v>
      </c>
      <c r="M20" s="93"/>
      <c r="N20" s="95"/>
      <c r="O20" s="93">
        <v>338800</v>
      </c>
      <c r="P20" s="93">
        <v>0</v>
      </c>
      <c r="Q20" s="94">
        <v>0</v>
      </c>
      <c r="R20" s="94"/>
      <c r="S20" s="94" t="s">
        <v>629</v>
      </c>
    </row>
    <row r="21" spans="1:19" ht="12.75">
      <c r="A21" s="85">
        <v>9</v>
      </c>
      <c r="B21" s="99" t="s">
        <v>641</v>
      </c>
      <c r="C21" s="87" t="s">
        <v>58</v>
      </c>
      <c r="D21" s="88" t="s">
        <v>61</v>
      </c>
      <c r="E21" s="89" t="s">
        <v>631</v>
      </c>
      <c r="F21" s="90">
        <v>49000</v>
      </c>
      <c r="G21" s="90">
        <v>0</v>
      </c>
      <c r="H21" s="90"/>
      <c r="I21" s="91">
        <f t="shared" si="1"/>
        <v>49000</v>
      </c>
      <c r="J21" s="92">
        <v>49000</v>
      </c>
      <c r="K21" s="93"/>
      <c r="L21" s="94">
        <v>0</v>
      </c>
      <c r="M21" s="93"/>
      <c r="N21" s="95"/>
      <c r="O21" s="93">
        <v>0</v>
      </c>
      <c r="P21" s="93" t="s">
        <v>7</v>
      </c>
      <c r="Q21" s="94">
        <v>0</v>
      </c>
      <c r="R21" s="94"/>
      <c r="S21" s="94" t="s">
        <v>629</v>
      </c>
    </row>
    <row r="22" spans="1:19" ht="12.75">
      <c r="A22" s="85">
        <v>10</v>
      </c>
      <c r="B22" s="99" t="s">
        <v>642</v>
      </c>
      <c r="C22" s="87" t="s">
        <v>58</v>
      </c>
      <c r="D22" s="88" t="s">
        <v>61</v>
      </c>
      <c r="E22" s="89" t="s">
        <v>631</v>
      </c>
      <c r="F22" s="90">
        <v>27000</v>
      </c>
      <c r="G22" s="90">
        <v>0</v>
      </c>
      <c r="H22" s="90"/>
      <c r="I22" s="91">
        <f>SUM(J22:N22)</f>
        <v>27000</v>
      </c>
      <c r="J22" s="92">
        <v>27000</v>
      </c>
      <c r="K22" s="93"/>
      <c r="L22" s="94">
        <v>0</v>
      </c>
      <c r="M22" s="93"/>
      <c r="N22" s="95"/>
      <c r="O22" s="93">
        <v>0</v>
      </c>
      <c r="P22" s="93" t="s">
        <v>7</v>
      </c>
      <c r="Q22" s="94">
        <v>0</v>
      </c>
      <c r="R22" s="94"/>
      <c r="S22" s="94" t="s">
        <v>629</v>
      </c>
    </row>
    <row r="23" spans="1:19" ht="12.75">
      <c r="A23" s="85">
        <v>11</v>
      </c>
      <c r="B23" s="99" t="s">
        <v>643</v>
      </c>
      <c r="C23" s="87" t="s">
        <v>58</v>
      </c>
      <c r="D23" s="88" t="s">
        <v>61</v>
      </c>
      <c r="E23" s="89" t="s">
        <v>644</v>
      </c>
      <c r="F23" s="90">
        <v>36896</v>
      </c>
      <c r="G23" s="90">
        <v>22896</v>
      </c>
      <c r="H23" s="90"/>
      <c r="I23" s="91">
        <f t="shared" si="1"/>
        <v>14000</v>
      </c>
      <c r="J23" s="92">
        <v>14000</v>
      </c>
      <c r="K23" s="93"/>
      <c r="L23" s="94">
        <v>0</v>
      </c>
      <c r="M23" s="93"/>
      <c r="N23" s="95"/>
      <c r="O23" s="93" t="s">
        <v>7</v>
      </c>
      <c r="P23" s="93" t="s">
        <v>7</v>
      </c>
      <c r="Q23" s="94">
        <v>0</v>
      </c>
      <c r="R23" s="94"/>
      <c r="S23" s="94" t="s">
        <v>629</v>
      </c>
    </row>
    <row r="24" spans="1:19" ht="12.75">
      <c r="A24" s="85">
        <v>12</v>
      </c>
      <c r="B24" s="99" t="s">
        <v>645</v>
      </c>
      <c r="C24" s="87" t="s">
        <v>58</v>
      </c>
      <c r="D24" s="88" t="s">
        <v>61</v>
      </c>
      <c r="E24" s="89" t="s">
        <v>631</v>
      </c>
      <c r="F24" s="90">
        <v>150000</v>
      </c>
      <c r="G24" s="90"/>
      <c r="H24" s="90"/>
      <c r="I24" s="91">
        <f t="shared" si="1"/>
        <v>150000</v>
      </c>
      <c r="J24" s="92">
        <v>150000</v>
      </c>
      <c r="K24" s="93"/>
      <c r="L24" s="94"/>
      <c r="M24" s="93"/>
      <c r="N24" s="95"/>
      <c r="O24" s="93"/>
      <c r="P24" s="93"/>
      <c r="Q24" s="94"/>
      <c r="R24" s="94"/>
      <c r="S24" s="94" t="s">
        <v>629</v>
      </c>
    </row>
    <row r="25" spans="1:19" ht="12.75">
      <c r="A25" s="98">
        <v>13</v>
      </c>
      <c r="B25" s="99" t="s">
        <v>646</v>
      </c>
      <c r="C25" s="87" t="s">
        <v>58</v>
      </c>
      <c r="D25" s="88" t="s">
        <v>61</v>
      </c>
      <c r="E25" s="89" t="s">
        <v>647</v>
      </c>
      <c r="F25" s="90">
        <v>180000</v>
      </c>
      <c r="G25" s="90"/>
      <c r="H25" s="90"/>
      <c r="I25" s="91">
        <f t="shared" si="1"/>
        <v>100000</v>
      </c>
      <c r="J25" s="92">
        <v>100000</v>
      </c>
      <c r="K25" s="93"/>
      <c r="L25" s="94"/>
      <c r="M25" s="93"/>
      <c r="N25" s="95"/>
      <c r="O25" s="93">
        <v>80000</v>
      </c>
      <c r="P25" s="93">
        <v>0</v>
      </c>
      <c r="Q25" s="94"/>
      <c r="R25" s="94"/>
      <c r="S25" s="94" t="s">
        <v>629</v>
      </c>
    </row>
    <row r="26" spans="1:19" ht="22.5">
      <c r="A26" s="85">
        <v>14</v>
      </c>
      <c r="B26" s="101" t="s">
        <v>648</v>
      </c>
      <c r="C26" s="87" t="s">
        <v>58</v>
      </c>
      <c r="D26" s="88" t="s">
        <v>61</v>
      </c>
      <c r="E26" s="89" t="s">
        <v>631</v>
      </c>
      <c r="F26" s="90">
        <v>60000</v>
      </c>
      <c r="G26" s="90">
        <v>0</v>
      </c>
      <c r="H26" s="90"/>
      <c r="I26" s="91">
        <f t="shared" si="1"/>
        <v>60000</v>
      </c>
      <c r="J26" s="92">
        <v>60000</v>
      </c>
      <c r="K26" s="93"/>
      <c r="L26" s="94">
        <v>0</v>
      </c>
      <c r="M26" s="93"/>
      <c r="N26" s="95"/>
      <c r="O26" s="93"/>
      <c r="P26" s="93"/>
      <c r="Q26" s="94"/>
      <c r="R26" s="94"/>
      <c r="S26" s="94" t="s">
        <v>629</v>
      </c>
    </row>
    <row r="27" spans="1:19" ht="12.75">
      <c r="A27" s="85">
        <v>15</v>
      </c>
      <c r="B27" s="99" t="s">
        <v>649</v>
      </c>
      <c r="C27" s="87" t="s">
        <v>58</v>
      </c>
      <c r="D27" s="88" t="s">
        <v>61</v>
      </c>
      <c r="E27" s="89" t="s">
        <v>631</v>
      </c>
      <c r="F27" s="90">
        <v>150000</v>
      </c>
      <c r="G27" s="90">
        <v>0</v>
      </c>
      <c r="H27" s="90"/>
      <c r="I27" s="91">
        <f t="shared" si="1"/>
        <v>20000</v>
      </c>
      <c r="J27" s="92">
        <v>20000</v>
      </c>
      <c r="K27" s="93"/>
      <c r="L27" s="94"/>
      <c r="M27" s="93"/>
      <c r="N27" s="95"/>
      <c r="O27" s="93"/>
      <c r="P27" s="93"/>
      <c r="Q27" s="94"/>
      <c r="R27" s="94"/>
      <c r="S27" s="94" t="s">
        <v>629</v>
      </c>
    </row>
    <row r="28" spans="1:19" ht="12.75">
      <c r="A28" s="85">
        <v>16</v>
      </c>
      <c r="B28" s="99" t="s">
        <v>650</v>
      </c>
      <c r="C28" s="87" t="s">
        <v>58</v>
      </c>
      <c r="D28" s="88" t="s">
        <v>61</v>
      </c>
      <c r="E28" s="89" t="s">
        <v>647</v>
      </c>
      <c r="F28" s="90">
        <v>240000</v>
      </c>
      <c r="G28" s="90">
        <v>0</v>
      </c>
      <c r="H28" s="90"/>
      <c r="I28" s="91">
        <f>SUM(J28:N28)</f>
        <v>120000</v>
      </c>
      <c r="J28" s="92">
        <v>120000</v>
      </c>
      <c r="K28" s="93"/>
      <c r="L28" s="94"/>
      <c r="M28" s="93"/>
      <c r="N28" s="95"/>
      <c r="O28" s="93">
        <v>120000</v>
      </c>
      <c r="P28" s="93"/>
      <c r="Q28" s="94"/>
      <c r="R28" s="94"/>
      <c r="S28" s="94" t="s">
        <v>629</v>
      </c>
    </row>
    <row r="29" spans="1:19" ht="22.5">
      <c r="A29" s="85">
        <v>17</v>
      </c>
      <c r="B29" s="101" t="s">
        <v>729</v>
      </c>
      <c r="C29" s="87" t="s">
        <v>251</v>
      </c>
      <c r="D29" s="88" t="s">
        <v>253</v>
      </c>
      <c r="E29" s="89" t="s">
        <v>636</v>
      </c>
      <c r="F29" s="90">
        <v>1469456</v>
      </c>
      <c r="G29" s="90">
        <v>26546</v>
      </c>
      <c r="H29" s="90"/>
      <c r="I29" s="91">
        <f>SUM(J29:N29)</f>
        <v>306430</v>
      </c>
      <c r="J29" s="92">
        <v>198766</v>
      </c>
      <c r="K29" s="93"/>
      <c r="L29" s="94"/>
      <c r="M29" s="93"/>
      <c r="N29" s="95">
        <v>107664</v>
      </c>
      <c r="O29" s="93">
        <v>1136480</v>
      </c>
      <c r="P29" s="93"/>
      <c r="Q29" s="94"/>
      <c r="R29" s="94"/>
      <c r="S29" s="94" t="s">
        <v>629</v>
      </c>
    </row>
    <row r="30" spans="1:19" ht="22.5">
      <c r="A30" s="85">
        <v>18</v>
      </c>
      <c r="B30" s="101" t="s">
        <v>651</v>
      </c>
      <c r="C30" s="87" t="s">
        <v>251</v>
      </c>
      <c r="D30" s="88" t="s">
        <v>253</v>
      </c>
      <c r="E30" s="89" t="s">
        <v>631</v>
      </c>
      <c r="F30" s="90">
        <v>60000</v>
      </c>
      <c r="G30" s="90"/>
      <c r="H30" s="90"/>
      <c r="I30" s="91">
        <f>SUM(J30:N30)</f>
        <v>60000</v>
      </c>
      <c r="J30" s="92">
        <v>60000</v>
      </c>
      <c r="K30" s="93"/>
      <c r="L30" s="94"/>
      <c r="M30" s="93"/>
      <c r="N30" s="95"/>
      <c r="O30" s="93"/>
      <c r="P30" s="93"/>
      <c r="Q30" s="94"/>
      <c r="R30" s="94"/>
      <c r="S30" s="94" t="s">
        <v>629</v>
      </c>
    </row>
    <row r="31" spans="1:19" ht="22.5">
      <c r="A31" s="85">
        <v>19</v>
      </c>
      <c r="B31" s="101" t="s">
        <v>652</v>
      </c>
      <c r="C31" s="87" t="s">
        <v>67</v>
      </c>
      <c r="D31" s="88" t="s">
        <v>523</v>
      </c>
      <c r="E31" s="89" t="s">
        <v>634</v>
      </c>
      <c r="F31" s="90">
        <v>59679</v>
      </c>
      <c r="G31" s="90">
        <v>27478</v>
      </c>
      <c r="H31" s="90"/>
      <c r="I31" s="91">
        <f>SUM(J31:N31)</f>
        <v>44759</v>
      </c>
      <c r="J31" s="92"/>
      <c r="K31" s="93"/>
      <c r="L31" s="94"/>
      <c r="M31" s="93">
        <v>44759</v>
      </c>
      <c r="N31" s="95"/>
      <c r="O31" s="93"/>
      <c r="P31" s="93"/>
      <c r="Q31" s="94"/>
      <c r="R31" s="94"/>
      <c r="S31" s="94" t="s">
        <v>629</v>
      </c>
    </row>
    <row r="32" spans="1:19" ht="12.75">
      <c r="A32" s="98">
        <v>20</v>
      </c>
      <c r="B32" s="99" t="s">
        <v>653</v>
      </c>
      <c r="C32" s="87" t="s">
        <v>72</v>
      </c>
      <c r="D32" s="88" t="s">
        <v>92</v>
      </c>
      <c r="E32" s="89" t="s">
        <v>631</v>
      </c>
      <c r="F32" s="90">
        <v>70000</v>
      </c>
      <c r="G32" s="90"/>
      <c r="H32" s="90"/>
      <c r="I32" s="91">
        <f t="shared" si="1"/>
        <v>70000</v>
      </c>
      <c r="J32" s="92">
        <v>70000</v>
      </c>
      <c r="K32" s="93"/>
      <c r="L32" s="94"/>
      <c r="M32" s="93"/>
      <c r="N32" s="95"/>
      <c r="O32" s="93"/>
      <c r="P32" s="93"/>
      <c r="Q32" s="94"/>
      <c r="R32" s="94"/>
      <c r="S32" s="94" t="s">
        <v>629</v>
      </c>
    </row>
    <row r="33" spans="1:19" ht="12.75">
      <c r="A33" s="85">
        <v>21</v>
      </c>
      <c r="B33" s="99" t="s">
        <v>654</v>
      </c>
      <c r="C33" s="87" t="s">
        <v>72</v>
      </c>
      <c r="D33" s="88" t="s">
        <v>92</v>
      </c>
      <c r="E33" s="89" t="s">
        <v>631</v>
      </c>
      <c r="F33" s="90">
        <v>75000</v>
      </c>
      <c r="G33" s="90"/>
      <c r="H33" s="90"/>
      <c r="I33" s="91">
        <f t="shared" si="1"/>
        <v>75000</v>
      </c>
      <c r="J33" s="92">
        <v>0</v>
      </c>
      <c r="K33" s="93"/>
      <c r="L33" s="94"/>
      <c r="M33" s="93"/>
      <c r="N33" s="95">
        <v>75000</v>
      </c>
      <c r="O33" s="93"/>
      <c r="P33" s="93"/>
      <c r="Q33" s="94"/>
      <c r="R33" s="94"/>
      <c r="S33" s="94" t="s">
        <v>655</v>
      </c>
    </row>
    <row r="34" spans="1:19" ht="12.75">
      <c r="A34" s="85">
        <v>22</v>
      </c>
      <c r="B34" s="99" t="s">
        <v>656</v>
      </c>
      <c r="C34" s="87" t="s">
        <v>96</v>
      </c>
      <c r="D34" s="88" t="s">
        <v>98</v>
      </c>
      <c r="E34" s="89" t="s">
        <v>644</v>
      </c>
      <c r="F34" s="90">
        <v>567986</v>
      </c>
      <c r="G34" s="90">
        <v>322117</v>
      </c>
      <c r="H34" s="90"/>
      <c r="I34" s="91">
        <f t="shared" si="1"/>
        <v>245869</v>
      </c>
      <c r="J34" s="92">
        <v>45869</v>
      </c>
      <c r="K34" s="93"/>
      <c r="L34" s="94">
        <v>0</v>
      </c>
      <c r="M34" s="93"/>
      <c r="N34" s="95">
        <v>200000</v>
      </c>
      <c r="O34" s="93"/>
      <c r="P34" s="93"/>
      <c r="Q34" s="94"/>
      <c r="R34" s="94"/>
      <c r="S34" s="94" t="s">
        <v>629</v>
      </c>
    </row>
    <row r="35" spans="1:19" ht="12.75">
      <c r="A35" s="85">
        <v>23</v>
      </c>
      <c r="B35" s="99" t="s">
        <v>657</v>
      </c>
      <c r="C35" s="87" t="s">
        <v>96</v>
      </c>
      <c r="D35" s="88" t="s">
        <v>101</v>
      </c>
      <c r="E35" s="89" t="s">
        <v>631</v>
      </c>
      <c r="F35" s="90">
        <v>7000</v>
      </c>
      <c r="G35" s="90"/>
      <c r="H35" s="90"/>
      <c r="I35" s="91">
        <f t="shared" si="1"/>
        <v>7000</v>
      </c>
      <c r="J35" s="92"/>
      <c r="K35" s="93">
        <v>7000</v>
      </c>
      <c r="L35" s="94"/>
      <c r="M35" s="93"/>
      <c r="N35" s="95"/>
      <c r="O35" s="93"/>
      <c r="P35" s="93"/>
      <c r="Q35" s="94"/>
      <c r="R35" s="94"/>
      <c r="S35" s="94" t="s">
        <v>629</v>
      </c>
    </row>
    <row r="36" spans="1:19" ht="12.75">
      <c r="A36" s="85">
        <v>24</v>
      </c>
      <c r="B36" s="99" t="s">
        <v>658</v>
      </c>
      <c r="C36" s="87" t="s">
        <v>110</v>
      </c>
      <c r="D36" s="88" t="s">
        <v>111</v>
      </c>
      <c r="E36" s="89" t="s">
        <v>644</v>
      </c>
      <c r="F36" s="90">
        <v>2298320</v>
      </c>
      <c r="G36" s="90">
        <v>36355</v>
      </c>
      <c r="H36" s="90"/>
      <c r="I36" s="96">
        <f t="shared" si="1"/>
        <v>1928077</v>
      </c>
      <c r="J36" s="92">
        <v>83483</v>
      </c>
      <c r="K36" s="93">
        <v>0</v>
      </c>
      <c r="L36" s="94"/>
      <c r="M36" s="93">
        <v>844594</v>
      </c>
      <c r="N36" s="95">
        <v>1000000</v>
      </c>
      <c r="O36" s="93"/>
      <c r="P36" s="93"/>
      <c r="Q36" s="94"/>
      <c r="R36" s="94"/>
      <c r="S36" s="94" t="s">
        <v>629</v>
      </c>
    </row>
    <row r="37" spans="1:19" ht="12.75">
      <c r="A37" s="85">
        <v>25</v>
      </c>
      <c r="B37" s="99" t="s">
        <v>659</v>
      </c>
      <c r="C37" s="102">
        <v>851</v>
      </c>
      <c r="D37" s="102">
        <v>85195</v>
      </c>
      <c r="E37" s="102" t="s">
        <v>660</v>
      </c>
      <c r="F37" s="103">
        <v>956475</v>
      </c>
      <c r="G37" s="103"/>
      <c r="H37" s="103"/>
      <c r="I37" s="104">
        <f>SUM(J37:N37)</f>
        <v>318892</v>
      </c>
      <c r="J37" s="103">
        <v>0</v>
      </c>
      <c r="K37" s="99"/>
      <c r="L37" s="103"/>
      <c r="M37" s="103"/>
      <c r="N37" s="103">
        <v>318892</v>
      </c>
      <c r="O37" s="103">
        <v>446308</v>
      </c>
      <c r="P37" s="103">
        <v>0</v>
      </c>
      <c r="Q37" s="103">
        <v>191275</v>
      </c>
      <c r="R37" s="103">
        <v>0</v>
      </c>
      <c r="S37" s="103" t="s">
        <v>638</v>
      </c>
    </row>
    <row r="38" spans="1:19" ht="12.75">
      <c r="A38" s="85">
        <v>26</v>
      </c>
      <c r="B38" s="99" t="s">
        <v>661</v>
      </c>
      <c r="C38" s="87" t="s">
        <v>77</v>
      </c>
      <c r="D38" s="88" t="s">
        <v>430</v>
      </c>
      <c r="E38" s="89" t="s">
        <v>634</v>
      </c>
      <c r="F38" s="90">
        <v>1300417</v>
      </c>
      <c r="G38" s="90">
        <v>283838</v>
      </c>
      <c r="H38" s="90">
        <v>250000</v>
      </c>
      <c r="I38" s="91">
        <f t="shared" si="1"/>
        <v>538579</v>
      </c>
      <c r="J38" s="92">
        <v>161579</v>
      </c>
      <c r="K38" s="93"/>
      <c r="L38" s="94"/>
      <c r="M38" s="93"/>
      <c r="N38" s="95">
        <v>377000</v>
      </c>
      <c r="O38" s="93"/>
      <c r="P38" s="93"/>
      <c r="Q38" s="94"/>
      <c r="R38" s="94"/>
      <c r="S38" s="94" t="s">
        <v>629</v>
      </c>
    </row>
    <row r="39" spans="1:19" ht="12.75">
      <c r="A39" s="98">
        <v>27</v>
      </c>
      <c r="B39" s="99" t="s">
        <v>662</v>
      </c>
      <c r="C39" s="87" t="s">
        <v>152</v>
      </c>
      <c r="D39" s="88" t="s">
        <v>155</v>
      </c>
      <c r="E39" s="89" t="s">
        <v>634</v>
      </c>
      <c r="F39" s="90">
        <v>2116985</v>
      </c>
      <c r="G39" s="90">
        <v>0</v>
      </c>
      <c r="H39" s="90"/>
      <c r="I39" s="91">
        <f t="shared" si="1"/>
        <v>2116985</v>
      </c>
      <c r="J39" s="92">
        <v>161698</v>
      </c>
      <c r="K39" s="93"/>
      <c r="L39" s="94">
        <v>50000</v>
      </c>
      <c r="M39" s="93"/>
      <c r="N39" s="95">
        <v>1905287</v>
      </c>
      <c r="O39" s="93"/>
      <c r="P39" s="93"/>
      <c r="Q39" s="94"/>
      <c r="R39" s="94"/>
      <c r="S39" s="94" t="s">
        <v>629</v>
      </c>
    </row>
    <row r="40" spans="1:19" ht="12.75">
      <c r="A40" s="85">
        <v>28</v>
      </c>
      <c r="B40" s="99" t="s">
        <v>663</v>
      </c>
      <c r="C40" s="87" t="s">
        <v>152</v>
      </c>
      <c r="D40" s="88" t="s">
        <v>157</v>
      </c>
      <c r="E40" s="89" t="s">
        <v>631</v>
      </c>
      <c r="F40" s="90">
        <v>44900</v>
      </c>
      <c r="G40" s="90">
        <v>0</v>
      </c>
      <c r="H40" s="90"/>
      <c r="I40" s="91">
        <f t="shared" si="1"/>
        <v>44900</v>
      </c>
      <c r="J40" s="92"/>
      <c r="K40" s="93"/>
      <c r="L40" s="94">
        <v>44900</v>
      </c>
      <c r="M40" s="93"/>
      <c r="N40" s="95"/>
      <c r="O40" s="93"/>
      <c r="P40" s="93"/>
      <c r="Q40" s="94"/>
      <c r="R40" s="94"/>
      <c r="S40" s="94" t="s">
        <v>629</v>
      </c>
    </row>
    <row r="41" spans="1:19" s="8" customFormat="1" ht="12.75">
      <c r="A41" s="85">
        <v>29</v>
      </c>
      <c r="B41" s="99" t="s">
        <v>664</v>
      </c>
      <c r="C41" s="87" t="s">
        <v>152</v>
      </c>
      <c r="D41" s="88" t="s">
        <v>164</v>
      </c>
      <c r="E41" s="89" t="s">
        <v>644</v>
      </c>
      <c r="F41" s="90">
        <v>159212</v>
      </c>
      <c r="G41" s="90"/>
      <c r="H41" s="90"/>
      <c r="I41" s="91">
        <f t="shared" si="1"/>
        <v>57937</v>
      </c>
      <c r="J41" s="92">
        <v>57937</v>
      </c>
      <c r="K41" s="93">
        <v>0</v>
      </c>
      <c r="L41" s="94">
        <v>0</v>
      </c>
      <c r="M41" s="93"/>
      <c r="N41" s="95">
        <v>0</v>
      </c>
      <c r="O41" s="93"/>
      <c r="P41" s="93"/>
      <c r="Q41" s="94"/>
      <c r="R41" s="94"/>
      <c r="S41" s="94" t="s">
        <v>629</v>
      </c>
    </row>
    <row r="42" spans="1:19" s="8" customFormat="1" ht="12.75">
      <c r="A42" s="85">
        <v>30</v>
      </c>
      <c r="B42" s="99" t="s">
        <v>665</v>
      </c>
      <c r="C42" s="87" t="s">
        <v>152</v>
      </c>
      <c r="D42" s="88" t="s">
        <v>164</v>
      </c>
      <c r="E42" s="89" t="s">
        <v>631</v>
      </c>
      <c r="F42" s="90">
        <v>747724</v>
      </c>
      <c r="G42" s="90">
        <v>0</v>
      </c>
      <c r="H42" s="90"/>
      <c r="I42" s="91">
        <f t="shared" si="1"/>
        <v>115144</v>
      </c>
      <c r="J42" s="92">
        <v>0</v>
      </c>
      <c r="K42" s="93"/>
      <c r="L42" s="94"/>
      <c r="M42" s="93"/>
      <c r="N42" s="95">
        <v>115144</v>
      </c>
      <c r="O42" s="93"/>
      <c r="P42" s="93"/>
      <c r="Q42" s="94"/>
      <c r="R42" s="94"/>
      <c r="S42" s="94" t="s">
        <v>629</v>
      </c>
    </row>
    <row r="43" spans="1:19" s="8" customFormat="1" ht="12.75">
      <c r="A43" s="85">
        <v>31</v>
      </c>
      <c r="B43" s="99" t="s">
        <v>666</v>
      </c>
      <c r="C43" s="87" t="s">
        <v>152</v>
      </c>
      <c r="D43" s="88" t="s">
        <v>164</v>
      </c>
      <c r="E43" s="89" t="s">
        <v>647</v>
      </c>
      <c r="F43" s="90"/>
      <c r="G43" s="90"/>
      <c r="H43" s="90"/>
      <c r="I43" s="91">
        <f t="shared" si="1"/>
        <v>30000</v>
      </c>
      <c r="J43" s="92">
        <v>30000</v>
      </c>
      <c r="K43" s="93"/>
      <c r="L43" s="94"/>
      <c r="M43" s="93"/>
      <c r="N43" s="95"/>
      <c r="O43" s="93"/>
      <c r="P43" s="93"/>
      <c r="Q43" s="94"/>
      <c r="R43" s="94"/>
      <c r="S43" s="94" t="s">
        <v>629</v>
      </c>
    </row>
    <row r="44" spans="1:19" s="8" customFormat="1" ht="12.75">
      <c r="A44" s="85">
        <v>32</v>
      </c>
      <c r="B44" s="99" t="s">
        <v>667</v>
      </c>
      <c r="C44" s="87" t="s">
        <v>152</v>
      </c>
      <c r="D44" s="88" t="s">
        <v>164</v>
      </c>
      <c r="E44" s="89" t="s">
        <v>634</v>
      </c>
      <c r="F44" s="90">
        <v>4370737</v>
      </c>
      <c r="G44" s="90">
        <v>58000</v>
      </c>
      <c r="H44" s="90"/>
      <c r="I44" s="91">
        <f>SUM(J44:N44)</f>
        <v>1582277</v>
      </c>
      <c r="J44" s="92">
        <v>0</v>
      </c>
      <c r="K44" s="93"/>
      <c r="L44" s="94"/>
      <c r="M44" s="93"/>
      <c r="N44" s="95">
        <v>1582277</v>
      </c>
      <c r="O44" s="93"/>
      <c r="P44" s="93"/>
      <c r="Q44" s="94"/>
      <c r="R44" s="94"/>
      <c r="S44" s="94" t="s">
        <v>629</v>
      </c>
    </row>
    <row r="45" spans="1:19" s="8" customFormat="1" ht="12.75">
      <c r="A45" s="85">
        <v>33</v>
      </c>
      <c r="B45" s="99" t="s">
        <v>668</v>
      </c>
      <c r="C45" s="87" t="s">
        <v>152</v>
      </c>
      <c r="D45" s="88" t="s">
        <v>164</v>
      </c>
      <c r="E45" s="89" t="s">
        <v>631</v>
      </c>
      <c r="F45" s="90">
        <v>29000</v>
      </c>
      <c r="G45" s="90">
        <v>0</v>
      </c>
      <c r="H45" s="90"/>
      <c r="I45" s="91">
        <f>SUM(J45:N45)</f>
        <v>29000</v>
      </c>
      <c r="J45" s="92">
        <v>29000</v>
      </c>
      <c r="K45" s="93"/>
      <c r="L45" s="94"/>
      <c r="M45" s="93"/>
      <c r="N45" s="95"/>
      <c r="O45" s="93"/>
      <c r="P45" s="93"/>
      <c r="Q45" s="94"/>
      <c r="R45" s="94"/>
      <c r="S45" s="94" t="s">
        <v>629</v>
      </c>
    </row>
    <row r="46" spans="1:19" ht="22.5">
      <c r="A46" s="98">
        <v>34</v>
      </c>
      <c r="B46" s="105" t="s">
        <v>669</v>
      </c>
      <c r="C46" s="57">
        <v>900</v>
      </c>
      <c r="D46" s="57">
        <v>90002</v>
      </c>
      <c r="E46" s="57">
        <v>2006</v>
      </c>
      <c r="F46" s="106">
        <v>47549</v>
      </c>
      <c r="G46" s="106"/>
      <c r="H46" s="106"/>
      <c r="I46" s="104">
        <f>SUM(J46:M46)</f>
        <v>47549</v>
      </c>
      <c r="J46" s="106">
        <v>7549</v>
      </c>
      <c r="K46" s="55"/>
      <c r="L46" s="106">
        <v>40000</v>
      </c>
      <c r="M46" s="106"/>
      <c r="N46" s="106"/>
      <c r="O46" s="106"/>
      <c r="P46" s="106"/>
      <c r="Q46" s="106"/>
      <c r="R46" s="106"/>
      <c r="S46" s="107" t="s">
        <v>670</v>
      </c>
    </row>
    <row r="47" spans="1:19" s="8" customFormat="1" ht="21.75" customHeight="1">
      <c r="A47" s="85">
        <v>35</v>
      </c>
      <c r="B47" s="101" t="s">
        <v>671</v>
      </c>
      <c r="C47" s="87" t="s">
        <v>153</v>
      </c>
      <c r="D47" s="88" t="s">
        <v>322</v>
      </c>
      <c r="E47" s="89" t="s">
        <v>644</v>
      </c>
      <c r="F47" s="90">
        <v>1600925</v>
      </c>
      <c r="G47" s="90">
        <v>30260</v>
      </c>
      <c r="H47" s="90"/>
      <c r="I47" s="91">
        <f t="shared" si="1"/>
        <v>0</v>
      </c>
      <c r="J47" s="92">
        <v>0</v>
      </c>
      <c r="K47" s="93"/>
      <c r="L47" s="94"/>
      <c r="M47" s="93"/>
      <c r="N47" s="95">
        <v>0</v>
      </c>
      <c r="O47" s="108"/>
      <c r="P47" s="108"/>
      <c r="Q47" s="94"/>
      <c r="R47" s="94"/>
      <c r="S47" s="94" t="s">
        <v>629</v>
      </c>
    </row>
    <row r="48" spans="1:19" s="8" customFormat="1" ht="21.75" customHeight="1" thickBot="1">
      <c r="A48" s="85">
        <v>36</v>
      </c>
      <c r="B48" s="105" t="s">
        <v>672</v>
      </c>
      <c r="C48" s="109" t="s">
        <v>170</v>
      </c>
      <c r="D48" s="110" t="s">
        <v>179</v>
      </c>
      <c r="E48" s="111" t="s">
        <v>631</v>
      </c>
      <c r="F48" s="112">
        <v>20000</v>
      </c>
      <c r="G48" s="112"/>
      <c r="H48" s="112"/>
      <c r="I48" s="91">
        <f t="shared" si="1"/>
        <v>20000</v>
      </c>
      <c r="J48" s="113">
        <v>20000</v>
      </c>
      <c r="K48" s="114"/>
      <c r="L48" s="115"/>
      <c r="M48" s="114"/>
      <c r="N48" s="116"/>
      <c r="O48" s="117"/>
      <c r="P48" s="117"/>
      <c r="Q48" s="115"/>
      <c r="R48" s="115"/>
      <c r="S48" s="115" t="s">
        <v>629</v>
      </c>
    </row>
    <row r="49" spans="1:19" ht="14.25" thickBot="1" thickTop="1">
      <c r="A49" s="118"/>
      <c r="B49" s="119" t="s">
        <v>673</v>
      </c>
      <c r="C49" s="120"/>
      <c r="D49" s="118"/>
      <c r="E49" s="120"/>
      <c r="F49" s="121">
        <f>SUM(F13:F47)</f>
        <v>24057053</v>
      </c>
      <c r="G49" s="121">
        <f>SUM(G13:G47)</f>
        <v>1031300</v>
      </c>
      <c r="H49" s="121">
        <f>SUM(H13:H47)</f>
        <v>250000</v>
      </c>
      <c r="I49" s="122">
        <f>SUM(I13:I48)</f>
        <v>10276620</v>
      </c>
      <c r="J49" s="123">
        <f>SUM(J13:J48)</f>
        <v>1843877</v>
      </c>
      <c r="K49" s="124">
        <f aca="true" t="shared" si="2" ref="K49:R49">SUM(K13:K47)</f>
        <v>7000</v>
      </c>
      <c r="L49" s="125">
        <f t="shared" si="2"/>
        <v>134900</v>
      </c>
      <c r="M49" s="124">
        <f t="shared" si="2"/>
        <v>889353</v>
      </c>
      <c r="N49" s="124">
        <f t="shared" si="2"/>
        <v>7401490</v>
      </c>
      <c r="O49" s="124">
        <f t="shared" si="2"/>
        <v>2579263</v>
      </c>
      <c r="P49" s="124">
        <f t="shared" si="2"/>
        <v>1169321</v>
      </c>
      <c r="Q49" s="124">
        <f t="shared" si="2"/>
        <v>191275</v>
      </c>
      <c r="R49" s="124">
        <f t="shared" si="2"/>
        <v>0</v>
      </c>
      <c r="S49" s="124">
        <f>SUM(S13:S48)</f>
        <v>0</v>
      </c>
    </row>
    <row r="50" spans="1:19" ht="14.25" thickBot="1" thickTop="1">
      <c r="A50" s="99">
        <v>37</v>
      </c>
      <c r="B50" s="99" t="s">
        <v>674</v>
      </c>
      <c r="C50" s="102">
        <v>700</v>
      </c>
      <c r="D50" s="102">
        <v>70021</v>
      </c>
      <c r="E50" s="102">
        <v>2006</v>
      </c>
      <c r="F50" s="103">
        <v>0</v>
      </c>
      <c r="G50" s="103">
        <v>0</v>
      </c>
      <c r="H50" s="103"/>
      <c r="I50" s="104">
        <f>SUM(J50:N50)</f>
        <v>1504500</v>
      </c>
      <c r="J50" s="103">
        <v>23000</v>
      </c>
      <c r="K50" s="99"/>
      <c r="L50" s="103"/>
      <c r="M50" s="103"/>
      <c r="N50" s="103">
        <v>1481500</v>
      </c>
      <c r="O50" s="103">
        <v>0</v>
      </c>
      <c r="P50" s="103"/>
      <c r="Q50" s="103"/>
      <c r="R50" s="103"/>
      <c r="S50" s="103" t="s">
        <v>675</v>
      </c>
    </row>
    <row r="51" spans="1:19" ht="14.25" thickBot="1" thickTop="1">
      <c r="A51" s="126"/>
      <c r="B51" s="127" t="s">
        <v>676</v>
      </c>
      <c r="C51" s="126"/>
      <c r="D51" s="126"/>
      <c r="E51" s="126"/>
      <c r="F51" s="128"/>
      <c r="G51" s="128"/>
      <c r="H51" s="128"/>
      <c r="I51" s="129">
        <f>SUM(I49:I50)</f>
        <v>11781120</v>
      </c>
      <c r="J51" s="129">
        <f aca="true" t="shared" si="3" ref="J51:R51">SUM(J49:J50)</f>
        <v>1866877</v>
      </c>
      <c r="K51" s="129">
        <f t="shared" si="3"/>
        <v>7000</v>
      </c>
      <c r="L51" s="129">
        <f t="shared" si="3"/>
        <v>134900</v>
      </c>
      <c r="M51" s="129">
        <f t="shared" si="3"/>
        <v>889353</v>
      </c>
      <c r="N51" s="129">
        <f t="shared" si="3"/>
        <v>8882990</v>
      </c>
      <c r="O51" s="129">
        <f t="shared" si="3"/>
        <v>2579263</v>
      </c>
      <c r="P51" s="129">
        <f t="shared" si="3"/>
        <v>1169321</v>
      </c>
      <c r="Q51" s="129">
        <f t="shared" si="3"/>
        <v>191275</v>
      </c>
      <c r="R51" s="129">
        <f t="shared" si="3"/>
        <v>0</v>
      </c>
      <c r="S51" s="128" t="s">
        <v>7</v>
      </c>
    </row>
    <row r="52" spans="1:19" ht="13.5" thickTop="1">
      <c r="A52" s="8"/>
      <c r="B52" s="8"/>
      <c r="C52" s="8"/>
      <c r="D52" s="8"/>
      <c r="E52" s="8"/>
      <c r="F52" s="8"/>
      <c r="G52" s="8"/>
      <c r="H52" s="8"/>
      <c r="I52" s="13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8" ht="12.75">
      <c r="A53" s="8"/>
      <c r="B53" s="8" t="s">
        <v>7</v>
      </c>
      <c r="C53" s="8"/>
      <c r="D53" s="8"/>
      <c r="E53" s="8"/>
      <c r="F53" s="8"/>
      <c r="G53" s="8"/>
      <c r="H53" s="8" t="s">
        <v>7</v>
      </c>
      <c r="I53" s="13"/>
      <c r="J53" s="130" t="s">
        <v>7</v>
      </c>
      <c r="K53" s="8"/>
      <c r="L53" s="8"/>
      <c r="M53" s="8"/>
      <c r="N53" s="8"/>
      <c r="O53" s="8"/>
      <c r="P53" s="8"/>
      <c r="Q53" s="8"/>
      <c r="R53" s="8"/>
    </row>
    <row r="54" spans="1:19" ht="12.75">
      <c r="A54" s="8"/>
      <c r="B54" s="8"/>
      <c r="C54" s="8"/>
      <c r="D54" s="8"/>
      <c r="E54" s="8"/>
      <c r="F54" s="8"/>
      <c r="G54" s="8"/>
      <c r="H54" s="8"/>
      <c r="I54" s="13" t="s">
        <v>7</v>
      </c>
      <c r="J54" s="130" t="s">
        <v>7</v>
      </c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8"/>
      <c r="B55" s="8" t="s">
        <v>7</v>
      </c>
      <c r="C55" s="8"/>
      <c r="D55" s="8"/>
      <c r="E55" s="8"/>
      <c r="F55" s="8"/>
      <c r="G55" s="8"/>
      <c r="H55" s="8"/>
      <c r="I55" s="13" t="s">
        <v>7</v>
      </c>
      <c r="J55" s="130" t="s">
        <v>7</v>
      </c>
      <c r="K55" s="8"/>
      <c r="L55" s="8"/>
      <c r="M55" s="8"/>
      <c r="N55" s="8"/>
      <c r="O55" s="8"/>
      <c r="P55" s="8"/>
      <c r="Q55" s="8"/>
      <c r="R55" s="8"/>
      <c r="S55" s="8"/>
    </row>
    <row r="56" ht="12.75">
      <c r="J56" s="130" t="s">
        <v>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3" sqref="B3"/>
    </sheetView>
  </sheetViews>
  <sheetFormatPr defaultColWidth="9.00390625" defaultRowHeight="12.75"/>
  <cols>
    <col min="1" max="1" width="4.625" style="0" customWidth="1"/>
    <col min="2" max="2" width="35.75390625" style="0" customWidth="1"/>
    <col min="3" max="3" width="7.375" style="0" customWidth="1"/>
    <col min="4" max="6" width="12.875" style="0" customWidth="1"/>
  </cols>
  <sheetData>
    <row r="1" spans="1:6" ht="15">
      <c r="A1" s="8"/>
      <c r="B1" s="8" t="s">
        <v>720</v>
      </c>
      <c r="C1" s="8" t="s">
        <v>7</v>
      </c>
      <c r="D1" s="134" t="s">
        <v>7</v>
      </c>
      <c r="E1" s="134" t="s">
        <v>7</v>
      </c>
      <c r="F1" s="134" t="s">
        <v>7</v>
      </c>
    </row>
    <row r="2" spans="1:6" ht="15">
      <c r="A2" s="8"/>
      <c r="B2" s="8" t="s">
        <v>737</v>
      </c>
      <c r="C2" s="8" t="s">
        <v>7</v>
      </c>
      <c r="D2" s="134" t="s">
        <v>7</v>
      </c>
      <c r="E2" s="134" t="s">
        <v>7</v>
      </c>
      <c r="F2" s="134" t="s">
        <v>7</v>
      </c>
    </row>
    <row r="3" spans="1:6" ht="15">
      <c r="A3" s="8"/>
      <c r="B3" s="8" t="s">
        <v>563</v>
      </c>
      <c r="C3" s="8"/>
      <c r="D3" s="134"/>
      <c r="E3" s="134"/>
      <c r="F3" s="134"/>
    </row>
    <row r="4" spans="1:6" ht="15">
      <c r="A4" s="8"/>
      <c r="B4" s="8" t="s">
        <v>721</v>
      </c>
      <c r="C4" s="8"/>
      <c r="D4" s="134"/>
      <c r="E4" s="134"/>
      <c r="F4" s="134"/>
    </row>
    <row r="5" spans="1:6" ht="15">
      <c r="A5" s="8"/>
      <c r="B5" s="8"/>
      <c r="C5" s="8"/>
      <c r="D5" s="134"/>
      <c r="E5" s="134"/>
      <c r="F5" s="134"/>
    </row>
    <row r="6" spans="1:6" ht="12.75">
      <c r="A6" s="8"/>
      <c r="B6" s="8"/>
      <c r="C6" s="8"/>
      <c r="D6" s="8"/>
      <c r="E6" s="8"/>
      <c r="F6" s="8"/>
    </row>
    <row r="7" spans="1:6" ht="15.75">
      <c r="A7" s="17" t="s">
        <v>677</v>
      </c>
      <c r="B7" s="8"/>
      <c r="C7" s="8"/>
      <c r="D7" s="8"/>
      <c r="E7" s="8"/>
      <c r="F7" s="8"/>
    </row>
    <row r="8" spans="1:6" ht="15.75">
      <c r="A8" s="17" t="s">
        <v>678</v>
      </c>
      <c r="B8" s="8"/>
      <c r="C8" s="8"/>
      <c r="D8" s="8"/>
      <c r="E8" s="8"/>
      <c r="F8" s="8"/>
    </row>
    <row r="9" spans="1:6" ht="15.75">
      <c r="A9" s="17" t="s">
        <v>679</v>
      </c>
      <c r="B9" s="8"/>
      <c r="C9" s="8"/>
      <c r="D9" s="8"/>
      <c r="E9" s="8"/>
      <c r="F9" s="8"/>
    </row>
    <row r="10" spans="1:6" ht="13.5" thickBot="1">
      <c r="A10" s="8"/>
      <c r="B10" s="8"/>
      <c r="C10" s="8"/>
      <c r="D10" s="8"/>
      <c r="E10" s="8"/>
      <c r="F10" s="8"/>
    </row>
    <row r="11" spans="1:6" ht="13.5" thickTop="1">
      <c r="A11" s="135" t="s">
        <v>680</v>
      </c>
      <c r="B11" s="136" t="s">
        <v>681</v>
      </c>
      <c r="C11" s="137" t="s">
        <v>682</v>
      </c>
      <c r="D11" s="138" t="s">
        <v>272</v>
      </c>
      <c r="E11" s="138" t="s">
        <v>565</v>
      </c>
      <c r="F11" s="138" t="s">
        <v>272</v>
      </c>
    </row>
    <row r="12" spans="1:6" ht="12.75">
      <c r="A12" s="139"/>
      <c r="B12" s="140"/>
      <c r="C12" s="141" t="s">
        <v>7</v>
      </c>
      <c r="D12" s="142" t="s">
        <v>2</v>
      </c>
      <c r="E12" s="142" t="s">
        <v>7</v>
      </c>
      <c r="F12" s="142" t="s">
        <v>570</v>
      </c>
    </row>
    <row r="13" spans="1:6" ht="13.5" thickBot="1">
      <c r="A13" s="143"/>
      <c r="B13" s="144"/>
      <c r="C13" s="144"/>
      <c r="D13" s="145" t="s">
        <v>324</v>
      </c>
      <c r="E13" s="145" t="s">
        <v>7</v>
      </c>
      <c r="F13" s="145" t="s">
        <v>571</v>
      </c>
    </row>
    <row r="14" spans="1:6" ht="15.75" thickTop="1">
      <c r="A14" s="146" t="s">
        <v>683</v>
      </c>
      <c r="B14" s="147" t="s">
        <v>684</v>
      </c>
      <c r="C14" s="147"/>
      <c r="D14" s="148">
        <f>'zał.nr 1 dochody '!F112</f>
        <v>39058573</v>
      </c>
      <c r="E14" s="148">
        <v>281515</v>
      </c>
      <c r="F14" s="148">
        <f>D14+E14</f>
        <v>39340088</v>
      </c>
    </row>
    <row r="15" spans="1:6" ht="15.75" thickBot="1">
      <c r="A15" s="149" t="s">
        <v>685</v>
      </c>
      <c r="B15" s="150" t="s">
        <v>686</v>
      </c>
      <c r="C15" s="150"/>
      <c r="D15" s="148">
        <f>'zał.nr 2 wydatki'!D455</f>
        <v>46053271</v>
      </c>
      <c r="E15" s="148">
        <v>281515</v>
      </c>
      <c r="F15" s="148">
        <f>D15+E15</f>
        <v>46334786</v>
      </c>
    </row>
    <row r="16" spans="1:6" ht="15.75" thickTop="1">
      <c r="A16" s="146" t="s">
        <v>687</v>
      </c>
      <c r="B16" s="147" t="s">
        <v>688</v>
      </c>
      <c r="C16" s="147"/>
      <c r="D16" s="151">
        <f>D15-D17</f>
        <v>34525496</v>
      </c>
      <c r="E16" s="151">
        <f>E15-E17</f>
        <v>-101830</v>
      </c>
      <c r="F16" s="151">
        <f>F15-F17</f>
        <v>34423666</v>
      </c>
    </row>
    <row r="17" spans="1:6" ht="15.75" thickBot="1">
      <c r="A17" s="146" t="s">
        <v>689</v>
      </c>
      <c r="B17" s="147" t="s">
        <v>690</v>
      </c>
      <c r="C17" s="147"/>
      <c r="D17" s="152">
        <f>'zał.nr 2 wydatki'!D457</f>
        <v>11527775</v>
      </c>
      <c r="E17" s="152">
        <v>383345</v>
      </c>
      <c r="F17" s="184">
        <f>D17+E17</f>
        <v>11911120</v>
      </c>
    </row>
    <row r="18" spans="1:6" ht="16.5" thickBot="1" thickTop="1">
      <c r="A18" s="153" t="s">
        <v>691</v>
      </c>
      <c r="B18" s="154" t="s">
        <v>692</v>
      </c>
      <c r="C18" s="155">
        <v>957</v>
      </c>
      <c r="D18" s="156">
        <f>SUM(D14-D15)</f>
        <v>-6994698</v>
      </c>
      <c r="E18" s="156">
        <f>SUM(E14-E15)</f>
        <v>0</v>
      </c>
      <c r="F18" s="156">
        <f>SUM(F14-F15)</f>
        <v>-6994698</v>
      </c>
    </row>
    <row r="19" spans="1:6" ht="16.5" thickBot="1" thickTop="1">
      <c r="A19" s="153" t="s">
        <v>693</v>
      </c>
      <c r="B19" s="157" t="s">
        <v>694</v>
      </c>
      <c r="C19" s="155"/>
      <c r="D19" s="156">
        <f>SUM(D20-D24)</f>
        <v>6994698</v>
      </c>
      <c r="E19" s="156">
        <f>SUM(E20-E24)</f>
        <v>0</v>
      </c>
      <c r="F19" s="156">
        <f>SUM(F20-F24)</f>
        <v>6994698</v>
      </c>
    </row>
    <row r="20" spans="1:6" ht="15.75" thickTop="1">
      <c r="A20" s="158" t="s">
        <v>695</v>
      </c>
      <c r="B20" s="159" t="s">
        <v>696</v>
      </c>
      <c r="C20" s="160"/>
      <c r="D20" s="161">
        <f>SUM(D21:D23)</f>
        <v>8882990</v>
      </c>
      <c r="E20" s="161">
        <f>SUM(E21:E23)</f>
        <v>0</v>
      </c>
      <c r="F20" s="161">
        <f>SUM(F21:F23)</f>
        <v>8882990</v>
      </c>
    </row>
    <row r="21" spans="1:6" ht="15">
      <c r="A21" s="146">
        <v>1</v>
      </c>
      <c r="B21" s="140" t="s">
        <v>697</v>
      </c>
      <c r="C21" s="162">
        <v>952</v>
      </c>
      <c r="D21" s="152">
        <f>'zał.nr 1 dochody '!I121</f>
        <v>6977703</v>
      </c>
      <c r="E21" s="152"/>
      <c r="F21" s="184">
        <f>D21+E21</f>
        <v>6977703</v>
      </c>
    </row>
    <row r="22" spans="1:6" ht="15.75" thickBot="1">
      <c r="A22" s="146">
        <v>2</v>
      </c>
      <c r="B22" s="140" t="s">
        <v>698</v>
      </c>
      <c r="C22" s="162">
        <v>952</v>
      </c>
      <c r="D22" s="152">
        <f>'zał.nr 1 dochody '!I120</f>
        <v>1905287</v>
      </c>
      <c r="E22" s="152">
        <f>'[1]zał.nr 1 dochody '!G133</f>
        <v>0</v>
      </c>
      <c r="F22" s="184">
        <f>D22+E22</f>
        <v>1905287</v>
      </c>
    </row>
    <row r="23" spans="1:6" ht="15.75" hidden="1" thickBot="1">
      <c r="A23" s="146">
        <v>3</v>
      </c>
      <c r="B23" s="163" t="s">
        <v>699</v>
      </c>
      <c r="C23" s="162">
        <v>955</v>
      </c>
      <c r="D23" s="152">
        <v>0</v>
      </c>
      <c r="E23" s="152">
        <v>0</v>
      </c>
      <c r="F23" s="152">
        <v>0</v>
      </c>
    </row>
    <row r="24" spans="1:6" ht="15.75" thickTop="1">
      <c r="A24" s="158" t="s">
        <v>700</v>
      </c>
      <c r="B24" s="159" t="s">
        <v>701</v>
      </c>
      <c r="C24" s="160"/>
      <c r="D24" s="161">
        <f>SUM(D25:D26)</f>
        <v>1888292</v>
      </c>
      <c r="E24" s="161">
        <f>SUM(E25:E26)</f>
        <v>0</v>
      </c>
      <c r="F24" s="161">
        <f>SUM(F25:F26)</f>
        <v>1888292</v>
      </c>
    </row>
    <row r="25" spans="1:6" ht="15">
      <c r="A25" s="146">
        <v>1</v>
      </c>
      <c r="B25" s="140" t="s">
        <v>702</v>
      </c>
      <c r="C25" s="162">
        <v>992</v>
      </c>
      <c r="D25" s="152">
        <f>'zał.nr 2 wydatki'!D462</f>
        <v>1431842</v>
      </c>
      <c r="E25" s="152"/>
      <c r="F25" s="184">
        <f>D25+E25</f>
        <v>1431842</v>
      </c>
    </row>
    <row r="26" spans="1:6" ht="15">
      <c r="A26" s="164">
        <v>2</v>
      </c>
      <c r="B26" s="165" t="s">
        <v>703</v>
      </c>
      <c r="C26" s="166">
        <v>992</v>
      </c>
      <c r="D26" s="167">
        <f>'zał.nr 2 wydatki'!D463</f>
        <v>456450</v>
      </c>
      <c r="E26" s="167">
        <f>'[1]zał.nr 2 wydatki'!E484</f>
        <v>0</v>
      </c>
      <c r="F26" s="185">
        <f>D26+E26</f>
        <v>456450</v>
      </c>
    </row>
    <row r="27" spans="1:6" ht="12.75">
      <c r="A27" s="8"/>
      <c r="B27" s="8" t="s">
        <v>704</v>
      </c>
      <c r="C27" s="8"/>
      <c r="D27" s="168">
        <f>D19/D14*100</f>
        <v>17.908227215571852</v>
      </c>
      <c r="E27" s="168" t="s">
        <v>7</v>
      </c>
      <c r="F27" s="168">
        <f>F19/F14*100</f>
        <v>17.780077156919425</v>
      </c>
    </row>
    <row r="28" spans="1:6" ht="12.75">
      <c r="A28" s="8" t="s">
        <v>7</v>
      </c>
      <c r="B28" s="8"/>
      <c r="C28" s="8"/>
      <c r="D28" s="8"/>
      <c r="E28" s="8"/>
      <c r="F28" s="8"/>
    </row>
    <row r="29" spans="1:6" ht="12.75">
      <c r="A29" s="8"/>
      <c r="B29" s="8"/>
      <c r="C29" s="169" t="s">
        <v>7</v>
      </c>
      <c r="D29" s="169"/>
      <c r="E29" s="169"/>
      <c r="F29" s="169"/>
    </row>
    <row r="30" spans="1:6" ht="12.75">
      <c r="A30" s="8"/>
      <c r="B30" s="169" t="s">
        <v>7</v>
      </c>
      <c r="C30" s="169"/>
      <c r="D30" s="169"/>
      <c r="E30" s="169"/>
      <c r="F30" s="169"/>
    </row>
    <row r="31" spans="1:6" ht="12.75">
      <c r="A31" s="8"/>
      <c r="B31" s="8"/>
      <c r="C31" s="169" t="s">
        <v>7</v>
      </c>
      <c r="D31" s="169"/>
      <c r="E31" s="169"/>
      <c r="F31" s="16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C4" sqref="C4"/>
    </sheetView>
  </sheetViews>
  <sheetFormatPr defaultColWidth="9.00390625" defaultRowHeight="12.75"/>
  <cols>
    <col min="1" max="1" width="7.375" style="0" customWidth="1"/>
    <col min="2" max="2" width="7.125" style="0" customWidth="1"/>
    <col min="3" max="3" width="48.125" style="0" customWidth="1"/>
    <col min="4" max="4" width="14.00390625" style="0" customWidth="1"/>
  </cols>
  <sheetData>
    <row r="1" spans="1:4" ht="15.75">
      <c r="A1" s="170"/>
      <c r="B1" s="170"/>
      <c r="C1" s="170" t="s">
        <v>739</v>
      </c>
      <c r="D1" s="170"/>
    </row>
    <row r="2" spans="1:4" ht="15.75">
      <c r="A2" s="170"/>
      <c r="B2" s="170"/>
      <c r="C2" s="170" t="s">
        <v>705</v>
      </c>
      <c r="D2" s="170"/>
    </row>
    <row r="3" spans="1:4" ht="15.75">
      <c r="A3" s="170"/>
      <c r="B3" s="170"/>
      <c r="C3" s="170" t="s">
        <v>564</v>
      </c>
      <c r="D3" s="170"/>
    </row>
    <row r="4" spans="1:4" ht="15.75">
      <c r="A4" s="170"/>
      <c r="B4" s="170"/>
      <c r="C4" s="170"/>
      <c r="D4" s="170"/>
    </row>
    <row r="5" spans="1:4" ht="15.75">
      <c r="A5" s="170"/>
      <c r="B5" s="170"/>
      <c r="C5" s="170"/>
      <c r="D5" s="170"/>
    </row>
    <row r="6" spans="1:4" ht="15.75">
      <c r="A6" s="170"/>
      <c r="B6" s="170"/>
      <c r="C6" s="17" t="s">
        <v>706</v>
      </c>
      <c r="D6" s="170"/>
    </row>
    <row r="7" spans="1:4" ht="15.75">
      <c r="A7" s="170"/>
      <c r="B7" s="170"/>
      <c r="C7" s="17" t="s">
        <v>707</v>
      </c>
      <c r="D7" s="170"/>
    </row>
    <row r="8" spans="1:4" ht="16.5" thickBot="1">
      <c r="A8" s="170"/>
      <c r="B8" s="170"/>
      <c r="C8" s="170"/>
      <c r="D8" s="171" t="s">
        <v>365</v>
      </c>
    </row>
    <row r="9" spans="1:4" ht="16.5" thickTop="1">
      <c r="A9" s="172" t="s">
        <v>182</v>
      </c>
      <c r="B9" s="172" t="s">
        <v>597</v>
      </c>
      <c r="C9" s="173" t="s">
        <v>708</v>
      </c>
      <c r="D9" s="172" t="s">
        <v>709</v>
      </c>
    </row>
    <row r="10" spans="1:4" ht="16.5" thickBot="1">
      <c r="A10" s="174"/>
      <c r="B10" s="175"/>
      <c r="C10" s="176"/>
      <c r="D10" s="174" t="s">
        <v>710</v>
      </c>
    </row>
    <row r="11" spans="1:4" ht="16.5" thickTop="1">
      <c r="A11" s="177" t="s">
        <v>7</v>
      </c>
      <c r="B11" s="178" t="s">
        <v>7</v>
      </c>
      <c r="C11" s="179" t="s">
        <v>7</v>
      </c>
      <c r="D11" s="180" t="s">
        <v>7</v>
      </c>
    </row>
    <row r="12" spans="1:4" ht="15.75">
      <c r="A12" s="177" t="s">
        <v>42</v>
      </c>
      <c r="B12" s="178" t="s">
        <v>482</v>
      </c>
      <c r="C12" s="179" t="s">
        <v>711</v>
      </c>
      <c r="D12" s="180">
        <v>8000</v>
      </c>
    </row>
    <row r="13" spans="1:4" ht="15.75">
      <c r="A13" s="177" t="s">
        <v>42</v>
      </c>
      <c r="B13" s="178" t="s">
        <v>55</v>
      </c>
      <c r="C13" s="179" t="s">
        <v>712</v>
      </c>
      <c r="D13" s="180">
        <v>1700</v>
      </c>
    </row>
    <row r="14" spans="1:4" ht="15.75">
      <c r="A14" s="177" t="s">
        <v>72</v>
      </c>
      <c r="B14" s="178" t="s">
        <v>574</v>
      </c>
      <c r="C14" s="179" t="s">
        <v>723</v>
      </c>
      <c r="D14" s="180">
        <v>4360</v>
      </c>
    </row>
    <row r="15" spans="1:4" ht="15.75">
      <c r="A15" s="177" t="s">
        <v>96</v>
      </c>
      <c r="B15" s="178" t="s">
        <v>206</v>
      </c>
      <c r="C15" s="179" t="s">
        <v>713</v>
      </c>
      <c r="D15" s="180">
        <v>5000</v>
      </c>
    </row>
    <row r="16" spans="1:4" ht="15.75">
      <c r="A16" s="177" t="s">
        <v>96</v>
      </c>
      <c r="B16" s="178" t="s">
        <v>98</v>
      </c>
      <c r="C16" s="179" t="s">
        <v>714</v>
      </c>
      <c r="D16" s="180">
        <v>3200</v>
      </c>
    </row>
    <row r="17" spans="1:4" ht="15.75">
      <c r="A17" s="177" t="s">
        <v>96</v>
      </c>
      <c r="B17" s="178" t="s">
        <v>98</v>
      </c>
      <c r="C17" s="179" t="s">
        <v>715</v>
      </c>
      <c r="D17" s="180">
        <v>7000</v>
      </c>
    </row>
    <row r="18" spans="1:4" ht="15.75">
      <c r="A18" s="177" t="s">
        <v>96</v>
      </c>
      <c r="B18" s="178" t="s">
        <v>98</v>
      </c>
      <c r="C18" s="179" t="s">
        <v>716</v>
      </c>
      <c r="D18" s="180">
        <v>4000</v>
      </c>
    </row>
    <row r="19" spans="1:4" ht="15.75">
      <c r="A19" s="177" t="s">
        <v>96</v>
      </c>
      <c r="B19" s="178" t="s">
        <v>98</v>
      </c>
      <c r="C19" s="179" t="s">
        <v>717</v>
      </c>
      <c r="D19" s="180">
        <v>5000</v>
      </c>
    </row>
    <row r="20" spans="1:4" ht="16.5" thickBot="1">
      <c r="A20" s="177" t="s">
        <v>96</v>
      </c>
      <c r="B20" s="178" t="s">
        <v>98</v>
      </c>
      <c r="C20" s="179" t="s">
        <v>718</v>
      </c>
      <c r="D20" s="180">
        <v>9000</v>
      </c>
    </row>
    <row r="21" spans="1:4" ht="17.25" thickBot="1" thickTop="1">
      <c r="A21" s="181" t="s">
        <v>7</v>
      </c>
      <c r="B21" s="182" t="s">
        <v>7</v>
      </c>
      <c r="C21" s="183" t="s">
        <v>719</v>
      </c>
      <c r="D21" s="181">
        <f>SUM(D11:D20)</f>
        <v>47260</v>
      </c>
    </row>
    <row r="22" ht="13.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75390625" style="0" customWidth="1"/>
    <col min="2" max="2" width="51.75390625" style="0" customWidth="1"/>
    <col min="3" max="3" width="7.00390625" style="0" customWidth="1"/>
    <col min="4" max="4" width="11.00390625" style="0" customWidth="1"/>
  </cols>
  <sheetData>
    <row r="1" spans="1:4" ht="12.75">
      <c r="A1" s="8"/>
      <c r="B1" s="8" t="s">
        <v>738</v>
      </c>
      <c r="C1" s="8" t="s">
        <v>7</v>
      </c>
      <c r="D1" s="8"/>
    </row>
    <row r="2" spans="1:4" ht="12.75">
      <c r="A2" s="8"/>
      <c r="B2" s="8" t="s">
        <v>563</v>
      </c>
      <c r="C2" s="8" t="s">
        <v>7</v>
      </c>
      <c r="D2" s="8"/>
    </row>
    <row r="3" spans="1:4" ht="12.75">
      <c r="A3" s="8"/>
      <c r="B3" s="8" t="s">
        <v>564</v>
      </c>
      <c r="C3" s="8" t="s">
        <v>7</v>
      </c>
      <c r="D3" s="8"/>
    </row>
    <row r="4" spans="1:4" ht="12.75">
      <c r="A4" s="8"/>
      <c r="B4" s="8" t="s">
        <v>7</v>
      </c>
      <c r="C4" s="8" t="s">
        <v>7</v>
      </c>
      <c r="D4" s="8"/>
    </row>
    <row r="5" spans="1:4" ht="12.75">
      <c r="A5" s="8"/>
      <c r="B5" s="8"/>
      <c r="C5" s="8"/>
      <c r="D5" s="8"/>
    </row>
    <row r="6" spans="1:4" ht="15.75">
      <c r="A6" s="8"/>
      <c r="B6" s="17" t="s">
        <v>406</v>
      </c>
      <c r="C6" s="8"/>
      <c r="D6" s="8"/>
    </row>
    <row r="7" spans="1:4" ht="15.75">
      <c r="A7" s="8"/>
      <c r="B7" s="17" t="s">
        <v>330</v>
      </c>
      <c r="C7" s="8"/>
      <c r="D7" s="8" t="s">
        <v>7</v>
      </c>
    </row>
    <row r="8" spans="1:4" ht="15.75">
      <c r="A8" s="8"/>
      <c r="B8" s="17"/>
      <c r="C8" s="8"/>
      <c r="D8" s="8"/>
    </row>
    <row r="9" spans="1:4" ht="15.75">
      <c r="A9" s="8"/>
      <c r="B9" s="17"/>
      <c r="C9" s="8"/>
      <c r="D9" s="8"/>
    </row>
    <row r="10" spans="1:4" ht="13.5" thickBot="1">
      <c r="A10" s="8"/>
      <c r="B10" s="8" t="s">
        <v>407</v>
      </c>
      <c r="C10" s="8"/>
      <c r="D10" s="8" t="s">
        <v>365</v>
      </c>
    </row>
    <row r="11" spans="1:4" ht="13.5" thickTop="1">
      <c r="A11" s="14" t="s">
        <v>276</v>
      </c>
      <c r="B11" s="14" t="s">
        <v>4</v>
      </c>
      <c r="C11" s="14" t="s">
        <v>7</v>
      </c>
      <c r="D11" s="14" t="s">
        <v>272</v>
      </c>
    </row>
    <row r="12" spans="1:4" ht="12.75">
      <c r="A12" s="9"/>
      <c r="B12" s="9"/>
      <c r="C12" s="10" t="s">
        <v>446</v>
      </c>
      <c r="D12" s="16" t="s">
        <v>2</v>
      </c>
    </row>
    <row r="13" spans="1:4" ht="13.5" thickBot="1">
      <c r="A13" s="11"/>
      <c r="B13" s="11"/>
      <c r="C13" s="11"/>
      <c r="D13" s="25" t="s">
        <v>324</v>
      </c>
    </row>
    <row r="14" spans="1:4" ht="14.25" thickBot="1" thickTop="1">
      <c r="A14" s="19" t="s">
        <v>273</v>
      </c>
      <c r="B14" s="19" t="s">
        <v>405</v>
      </c>
      <c r="C14" s="20"/>
      <c r="D14" s="21">
        <f>D15</f>
        <v>77477</v>
      </c>
    </row>
    <row r="15" spans="1:4" ht="12.75">
      <c r="A15" s="9"/>
      <c r="B15" s="9" t="s">
        <v>303</v>
      </c>
      <c r="C15" s="4"/>
      <c r="D15" s="7">
        <v>77477</v>
      </c>
    </row>
    <row r="16" spans="1:4" ht="12.75">
      <c r="A16" s="9"/>
      <c r="B16" s="9" t="s">
        <v>304</v>
      </c>
      <c r="C16" s="4"/>
      <c r="D16" s="7">
        <v>0</v>
      </c>
    </row>
    <row r="17" spans="1:4" ht="13.5" thickBot="1">
      <c r="A17" s="9"/>
      <c r="B17" s="9" t="s">
        <v>305</v>
      </c>
      <c r="C17" s="4"/>
      <c r="D17" s="7">
        <v>0</v>
      </c>
    </row>
    <row r="18" spans="1:4" ht="13.5" thickBot="1">
      <c r="A18" s="22" t="s">
        <v>274</v>
      </c>
      <c r="B18" s="22" t="s">
        <v>396</v>
      </c>
      <c r="C18" s="23"/>
      <c r="D18" s="24">
        <f>SUM(D19:D19)</f>
        <v>130000</v>
      </c>
    </row>
    <row r="19" spans="1:4" ht="12.75">
      <c r="A19" s="16" t="s">
        <v>7</v>
      </c>
      <c r="B19" s="9" t="s">
        <v>230</v>
      </c>
      <c r="C19" s="4" t="s">
        <v>243</v>
      </c>
      <c r="D19" s="7">
        <v>130000</v>
      </c>
    </row>
    <row r="20" spans="1:4" ht="13.5" thickBot="1">
      <c r="A20" s="9"/>
      <c r="B20" s="9"/>
      <c r="C20" s="4"/>
      <c r="D20" s="7"/>
    </row>
    <row r="21" spans="1:4" ht="13.5" thickBot="1">
      <c r="A21" s="22" t="s">
        <v>275</v>
      </c>
      <c r="B21" s="22" t="s">
        <v>397</v>
      </c>
      <c r="C21" s="23"/>
      <c r="D21" s="24">
        <f>SUM(D22+D30)</f>
        <v>207477</v>
      </c>
    </row>
    <row r="22" spans="1:4" ht="12.75">
      <c r="A22" s="16">
        <v>1</v>
      </c>
      <c r="B22" s="26" t="s">
        <v>398</v>
      </c>
      <c r="C22" s="27"/>
      <c r="D22" s="6">
        <f>SUM(D23:D28)</f>
        <v>72577</v>
      </c>
    </row>
    <row r="23" spans="1:4" ht="12.75">
      <c r="A23" s="18" t="s">
        <v>36</v>
      </c>
      <c r="B23" s="9" t="s">
        <v>399</v>
      </c>
      <c r="C23" s="4" t="s">
        <v>400</v>
      </c>
      <c r="D23" s="7">
        <v>8777</v>
      </c>
    </row>
    <row r="24" spans="1:4" ht="12.75">
      <c r="A24" s="18" t="s">
        <v>38</v>
      </c>
      <c r="B24" s="9" t="s">
        <v>724</v>
      </c>
      <c r="C24" s="4" t="s">
        <v>725</v>
      </c>
      <c r="D24" s="7">
        <v>3500</v>
      </c>
    </row>
    <row r="25" spans="1:4" ht="12.75">
      <c r="A25" s="18" t="s">
        <v>401</v>
      </c>
      <c r="B25" s="9" t="s">
        <v>56</v>
      </c>
      <c r="C25" s="4" t="s">
        <v>45</v>
      </c>
      <c r="D25" s="7">
        <v>20200</v>
      </c>
    </row>
    <row r="26" spans="1:4" ht="12.75">
      <c r="A26" s="18"/>
      <c r="B26" s="9" t="s">
        <v>121</v>
      </c>
      <c r="C26" s="4"/>
      <c r="D26" s="7"/>
    </row>
    <row r="27" spans="1:4" ht="12.75">
      <c r="A27" s="18"/>
      <c r="B27" s="9" t="s">
        <v>242</v>
      </c>
      <c r="C27" s="4"/>
      <c r="D27" s="7"/>
    </row>
    <row r="28" spans="1:4" ht="12.75">
      <c r="A28" s="18" t="s">
        <v>531</v>
      </c>
      <c r="B28" s="9" t="s">
        <v>95</v>
      </c>
      <c r="C28" s="4" t="s">
        <v>46</v>
      </c>
      <c r="D28" s="7">
        <v>40100</v>
      </c>
    </row>
    <row r="29" spans="1:4" ht="51">
      <c r="A29" s="18"/>
      <c r="B29" s="28" t="s">
        <v>122</v>
      </c>
      <c r="C29" s="4"/>
      <c r="D29" s="7"/>
    </row>
    <row r="30" spans="1:4" ht="12.75">
      <c r="A30" s="16">
        <v>2</v>
      </c>
      <c r="B30" s="26" t="s">
        <v>402</v>
      </c>
      <c r="C30" s="27"/>
      <c r="D30" s="6">
        <f>SUM(D31:D33)</f>
        <v>134900</v>
      </c>
    </row>
    <row r="31" spans="1:4" ht="25.5">
      <c r="A31" s="18" t="s">
        <v>36</v>
      </c>
      <c r="B31" s="28" t="s">
        <v>327</v>
      </c>
      <c r="C31" s="4" t="s">
        <v>403</v>
      </c>
      <c r="D31" s="7">
        <v>44900</v>
      </c>
    </row>
    <row r="32" spans="1:4" ht="31.5" customHeight="1">
      <c r="A32" s="40" t="s">
        <v>38</v>
      </c>
      <c r="B32" s="28" t="s">
        <v>326</v>
      </c>
      <c r="C32" s="4" t="s">
        <v>403</v>
      </c>
      <c r="D32" s="7">
        <v>40000</v>
      </c>
    </row>
    <row r="33" spans="1:4" ht="31.5" customHeight="1">
      <c r="A33" s="40" t="s">
        <v>401</v>
      </c>
      <c r="B33" s="28" t="s">
        <v>726</v>
      </c>
      <c r="C33" s="4" t="s">
        <v>403</v>
      </c>
      <c r="D33" s="7">
        <v>50000</v>
      </c>
    </row>
    <row r="34" spans="1:4" ht="13.5" thickBot="1">
      <c r="A34" s="9"/>
      <c r="B34" s="9" t="s">
        <v>7</v>
      </c>
      <c r="C34" s="4"/>
      <c r="D34" s="7"/>
    </row>
    <row r="35" spans="1:4" ht="13.5" thickBot="1">
      <c r="A35" s="22" t="s">
        <v>404</v>
      </c>
      <c r="B35" s="22" t="s">
        <v>306</v>
      </c>
      <c r="C35" s="23"/>
      <c r="D35" s="24">
        <f>SUM(D14+D18-D21)</f>
        <v>0</v>
      </c>
    </row>
    <row r="36" spans="1:4" ht="12.75">
      <c r="A36" s="9"/>
      <c r="B36" s="9" t="s">
        <v>303</v>
      </c>
      <c r="C36" s="4"/>
      <c r="D36" s="7">
        <f>SUM(D14+D18-D21)</f>
        <v>0</v>
      </c>
    </row>
    <row r="37" spans="1:4" ht="12.75">
      <c r="A37" s="9"/>
      <c r="B37" s="9" t="s">
        <v>304</v>
      </c>
      <c r="C37" s="4"/>
      <c r="D37" s="7">
        <v>0</v>
      </c>
    </row>
    <row r="38" spans="1:4" ht="13.5" thickBot="1">
      <c r="A38" s="11"/>
      <c r="B38" s="11" t="s">
        <v>305</v>
      </c>
      <c r="C38" s="5"/>
      <c r="D38" s="1">
        <v>0</v>
      </c>
    </row>
    <row r="39" spans="1:4" ht="13.5" thickTop="1">
      <c r="A39" s="8"/>
      <c r="B39" s="8"/>
      <c r="C39" s="8"/>
      <c r="D39" s="8"/>
    </row>
    <row r="40" spans="1:4" ht="12.75">
      <c r="A40" s="8"/>
      <c r="B40" s="15" t="s">
        <v>7</v>
      </c>
      <c r="C40" s="8"/>
      <c r="D40" s="8" t="s">
        <v>7</v>
      </c>
    </row>
    <row r="41" spans="1:4" ht="12.75">
      <c r="A41" s="8"/>
      <c r="B41" s="8"/>
      <c r="C41" s="8"/>
      <c r="D41" s="8"/>
    </row>
    <row r="42" spans="1:4" ht="12.75">
      <c r="A42" s="8"/>
      <c r="B42" s="8"/>
      <c r="C42" s="8"/>
      <c r="D42" s="8"/>
    </row>
  </sheetData>
  <printOptions/>
  <pageMargins left="1.3779527559055118" right="0.3937007874015748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</dc:creator>
  <cp:keywords/>
  <dc:description/>
  <cp:lastModifiedBy>user</cp:lastModifiedBy>
  <cp:lastPrinted>2006-01-27T08:03:03Z</cp:lastPrinted>
  <dcterms:created xsi:type="dcterms:W3CDTF">2000-10-28T18:53:25Z</dcterms:created>
  <dcterms:modified xsi:type="dcterms:W3CDTF">2006-01-27T09:09:56Z</dcterms:modified>
  <cp:category/>
  <cp:version/>
  <cp:contentType/>
  <cp:contentStatus/>
</cp:coreProperties>
</file>