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4921" windowWidth="7830" windowHeight="6210" firstSheet="1" activeTab="3"/>
  </bookViews>
  <sheets>
    <sheet name="zał.nr 1 dochody " sheetId="1" r:id="rId1"/>
    <sheet name="zał.nr 2 wydatki" sheetId="2" r:id="rId2"/>
    <sheet name="zał.nr 3-doch.i wyd.zadań zlec." sheetId="3" r:id="rId3"/>
    <sheet name="zał.nr 8-Prognoza długu" sheetId="4" r:id="rId4"/>
    <sheet name="zał.nr 8a-progn.syt. finans." sheetId="5" r:id="rId5"/>
    <sheet name="zał.nr11 inst.kultury" sheetId="6" r:id="rId6"/>
    <sheet name="zał.nr 12-dotacje pozarz." sheetId="7" r:id="rId7"/>
    <sheet name="zał.inw.nr 5 do projektu" sheetId="8" r:id="rId8"/>
    <sheet name="zał.nr6-projekty fund.str." sheetId="9" r:id="rId9"/>
    <sheet name="zał.nr 7-Deficyt,nadwyżka" sheetId="10" r:id="rId10"/>
    <sheet name="zał.nr 10-Dotacja STO" sheetId="11" r:id="rId11"/>
    <sheet name="zał.nr 13-Pozostałe dotacje" sheetId="12" r:id="rId12"/>
    <sheet name="zał.nr 9-doch.własne" sheetId="13" r:id="rId13"/>
    <sheet name="zał.nr 14 GFOŚiGW" sheetId="14" r:id="rId14"/>
    <sheet name="zał.nr 4-zadania wspólne" sheetId="15" r:id="rId15"/>
  </sheets>
  <definedNames>
    <definedName name="_xlnm.Print_Area" localSheetId="7">'zał.inw.nr 5 do projektu'!$A$1:$S$50</definedName>
    <definedName name="_xlnm.Print_Area" localSheetId="0">'zał.nr 1 dochody '!$A$1:$F$135</definedName>
    <definedName name="_xlnm.Print_Area" localSheetId="6">'zał.nr 12-dotacje pozarz.'!#REF!</definedName>
    <definedName name="_xlnm.Print_Area" localSheetId="13">'zał.nr 14 GFOŚiGW'!#REF!</definedName>
    <definedName name="_xlnm.Print_Area" localSheetId="1">'zał.nr 2 wydatki'!$A$1:$D$485</definedName>
    <definedName name="_xlnm.Print_Area" localSheetId="2">'zał.nr 3-doch.i wyd.zadań zlec.'!#REF!</definedName>
    <definedName name="_xlnm.Print_Area" localSheetId="14">'zał.nr 4-zadania wspólne'!$A$1:$F$20</definedName>
    <definedName name="_xlnm.Print_Area" localSheetId="9">'zał.nr 7-Deficyt,nadwyżka'!$A$1:$D$27</definedName>
    <definedName name="_xlnm.Print_Area" localSheetId="4">'zał.nr 8a-progn.syt. finans.'!$A$2:$N$38</definedName>
    <definedName name="_xlnm.Print_Area" localSheetId="3">'zał.nr 8-Prognoza długu'!$A$2:$L$33</definedName>
    <definedName name="_xlnm.Print_Area" localSheetId="12">'zał.nr 9-doch.własne'!$A$1:$H$30</definedName>
  </definedNames>
  <calcPr fullCalcOnLoad="1"/>
</workbook>
</file>

<file path=xl/sharedStrings.xml><?xml version="1.0" encoding="utf-8"?>
<sst xmlns="http://schemas.openxmlformats.org/spreadsheetml/2006/main" count="2242" uniqueCount="973">
  <si>
    <t>Załącznik Nr 12 do uchwały Nr XLI/311/05</t>
  </si>
  <si>
    <t>Załącznik Nr 6 do Uchwały Nr XLI/311/05</t>
  </si>
  <si>
    <t>do Uchwały Nr XLI/311/05</t>
  </si>
  <si>
    <t>Załącznik Nr 10 do uchwały Nr XLI/311/05</t>
  </si>
  <si>
    <t>Załącznik Nr 13 do uchwały Nr XLI/311/05</t>
  </si>
  <si>
    <t>do uchwały Nr XLI/311/05</t>
  </si>
  <si>
    <t>Załącznik Nr 4  do uchwały Nr XLI/311/05</t>
  </si>
  <si>
    <t>Załącznik Nr 5 do Uchwały Nr XLI/311/05</t>
  </si>
  <si>
    <t>z dnia  29 grudnia 2006r.</t>
  </si>
  <si>
    <t>Ochotnicza Straż Pożarna w Borawskich-zakup  sprzętu</t>
  </si>
  <si>
    <t>Ochotnicza Straż Pożarna w Gąskach- zakup sprzętu</t>
  </si>
  <si>
    <t>Ochotnicza Straż Pożarna w Plewkach-zakup sprzętu</t>
  </si>
  <si>
    <t>Ochotnicza Straż Pożarna w Szczecinkach-zakup sprzętu</t>
  </si>
  <si>
    <t>Ochotnicza Straż Pożarna w Lenartach-zakup sprzętu</t>
  </si>
  <si>
    <t>usługi pocztowe,telekomunikacyjne,wywóz nieczystości</t>
  </si>
  <si>
    <t>koszty sądowo-komornicze,prowizja bankowa i pocztowa</t>
  </si>
  <si>
    <t>diety sołtysów</t>
  </si>
  <si>
    <t>wydatki rzeczowe-koszty operacyjne i prowizje bankowe</t>
  </si>
  <si>
    <t>dodatki wiejskie i mieszkaniowe</t>
  </si>
  <si>
    <t>wydatki remontowe</t>
  </si>
  <si>
    <t>6620</t>
  </si>
  <si>
    <t>na</t>
  </si>
  <si>
    <t xml:space="preserve">Dział </t>
  </si>
  <si>
    <t>Wyszczególnienie</t>
  </si>
  <si>
    <t>rozdz.</t>
  </si>
  <si>
    <t>nazwa działu, rozdziału</t>
  </si>
  <si>
    <t xml:space="preserve"> </t>
  </si>
  <si>
    <t>Ośrodki Doradztwa Rolniczego</t>
  </si>
  <si>
    <t>udział gminy w modernizacji szpitala powiatowego</t>
  </si>
  <si>
    <t>Zwalczanie chorób zakaźnych zwierząt</t>
  </si>
  <si>
    <t>składki na ubezpieczenia społeczne</t>
  </si>
  <si>
    <t>składki na Fundusz Pracy</t>
  </si>
  <si>
    <t>Pozostała działalność</t>
  </si>
  <si>
    <t xml:space="preserve">Ochotnicze Straże Pożarne </t>
  </si>
  <si>
    <t>dodatkowe wynagrodzenie roczne</t>
  </si>
  <si>
    <t>wynagrodzenia  za udział w komisji, zakup materiałów,</t>
  </si>
  <si>
    <t>przychody</t>
  </si>
  <si>
    <t>Rada Gminy  ( w tym  Rady Osiedlowe)</t>
  </si>
  <si>
    <t>Gospodarka gruntami i nieruchomościami</t>
  </si>
  <si>
    <t>OŚWIATA I WYCHOWANIE</t>
  </si>
  <si>
    <t xml:space="preserve">Szkoły podstawowe    </t>
  </si>
  <si>
    <t>Gimnazja</t>
  </si>
  <si>
    <t>podróże krajowe</t>
  </si>
  <si>
    <t>Biblioteki</t>
  </si>
  <si>
    <t>OCHRONA ZDROWIA</t>
  </si>
  <si>
    <t>Przeciwdziałanie alkoholizmowi</t>
  </si>
  <si>
    <t>DOCHODY WŁASNE OGÓŁEM, W TYM:</t>
  </si>
  <si>
    <t>F</t>
  </si>
  <si>
    <t>G</t>
  </si>
  <si>
    <t>Ośrodek Pomocy Społecznej</t>
  </si>
  <si>
    <t>zakup energii</t>
  </si>
  <si>
    <t>Dodatki mieszkaniowe</t>
  </si>
  <si>
    <t>KULTURA FIZYCZNA I SPORT</t>
  </si>
  <si>
    <t>Instytucje kultury fizycznej</t>
  </si>
  <si>
    <t>Urzędy Wojewódzkie</t>
  </si>
  <si>
    <t>odpis na FŚS</t>
  </si>
  <si>
    <t>Urzędy Gminy</t>
  </si>
  <si>
    <t>Obrona cywilna</t>
  </si>
  <si>
    <t>RÓŻNE ROZLICZENIA</t>
  </si>
  <si>
    <t>Rezerwy ogólne i celowe</t>
  </si>
  <si>
    <t>a</t>
  </si>
  <si>
    <t>Rezerwa  ogólna    0,7%-1%</t>
  </si>
  <si>
    <t>b</t>
  </si>
  <si>
    <t>Rezerwy celowe, w tym:</t>
  </si>
  <si>
    <t>na remont placówek oświatowych</t>
  </si>
  <si>
    <t>ROLNICTWO  I  ŁOWIECTWO</t>
  </si>
  <si>
    <t>010</t>
  </si>
  <si>
    <t>01002</t>
  </si>
  <si>
    <t>01022</t>
  </si>
  <si>
    <t>4210</t>
  </si>
  <si>
    <t>4300</t>
  </si>
  <si>
    <t>3030</t>
  </si>
  <si>
    <t>01008</t>
  </si>
  <si>
    <t>4270</t>
  </si>
  <si>
    <t>4110</t>
  </si>
  <si>
    <t>4120</t>
  </si>
  <si>
    <t>01010</t>
  </si>
  <si>
    <t>Infrastruktura wodociągowa i sanitacyjna wsi</t>
  </si>
  <si>
    <t>6050</t>
  </si>
  <si>
    <t>01095</t>
  </si>
  <si>
    <t>zakup materiałów i wyposażenia</t>
  </si>
  <si>
    <t>TRANSPORT  I  ŁĄCZNOŚĆ</t>
  </si>
  <si>
    <t>600</t>
  </si>
  <si>
    <t>60014</t>
  </si>
  <si>
    <t>Drogi publiczne  powiatowe</t>
  </si>
  <si>
    <t>60016</t>
  </si>
  <si>
    <t>Drogi publiczne gminne</t>
  </si>
  <si>
    <t>700</t>
  </si>
  <si>
    <t>70005</t>
  </si>
  <si>
    <t>70095</t>
  </si>
  <si>
    <t>4260</t>
  </si>
  <si>
    <t>710</t>
  </si>
  <si>
    <t>DZIAŁALNOŚĆ   USŁUGOWA</t>
  </si>
  <si>
    <t>71004</t>
  </si>
  <si>
    <t>Plany zagospodarowania przestrzennego</t>
  </si>
  <si>
    <t>wykonanie planów</t>
  </si>
  <si>
    <t xml:space="preserve">GOSPODARKA MIESZKANIOWA </t>
  </si>
  <si>
    <t>750</t>
  </si>
  <si>
    <t>ADMINISTRACJA  PUBLICZNA</t>
  </si>
  <si>
    <t>75011</t>
  </si>
  <si>
    <t>przebudowa budynku w parku z placem przy Pl.Wolności</t>
  </si>
  <si>
    <t>Izba Rolnicza - 2% od wpływów podatku rolnego</t>
  </si>
  <si>
    <t>Pomoc społeczna</t>
  </si>
  <si>
    <t>852</t>
  </si>
  <si>
    <t>dochody z  usług</t>
  </si>
  <si>
    <t>3020</t>
  </si>
  <si>
    <t>ekwiwalenty za używanie , pranie odzieży roboczej</t>
  </si>
  <si>
    <t>4010</t>
  </si>
  <si>
    <t>4040</t>
  </si>
  <si>
    <t xml:space="preserve">zakup usług remontowych w tym konserwacja </t>
  </si>
  <si>
    <t>4410</t>
  </si>
  <si>
    <t>4440</t>
  </si>
  <si>
    <t>75022</t>
  </si>
  <si>
    <t xml:space="preserve">diety dla radnych </t>
  </si>
  <si>
    <t>zakup usług remontowych</t>
  </si>
  <si>
    <t>4430</t>
  </si>
  <si>
    <t>różne opłaty i składki-UMP,EN,Zielona energia na Mazurach</t>
  </si>
  <si>
    <t>4100</t>
  </si>
  <si>
    <t>wynagrodzenia agencyjno-prowizyjne</t>
  </si>
  <si>
    <t>75095</t>
  </si>
  <si>
    <t>75023</t>
  </si>
  <si>
    <t>Działalność usługowa</t>
  </si>
  <si>
    <t xml:space="preserve">odpisy na zakładowy FŚS dla emerytów i renc. </t>
  </si>
  <si>
    <t>zleconych</t>
  </si>
  <si>
    <t>wynagrodzenia bezosobowe(umowy zlecenia,o dzieło)</t>
  </si>
  <si>
    <t>wynagrodzenia osobowe</t>
  </si>
  <si>
    <t>zakup usług pozostałych</t>
  </si>
  <si>
    <t>754</t>
  </si>
  <si>
    <t>wydatki majątkowe, w tym:</t>
  </si>
  <si>
    <t>75412</t>
  </si>
  <si>
    <t>podróże służbowe krajowe</t>
  </si>
  <si>
    <t>odpisy na zakładowy FŚS</t>
  </si>
  <si>
    <t>75414</t>
  </si>
  <si>
    <t>757</t>
  </si>
  <si>
    <t>OBSŁUGA DŁUGU PUBLICZNEGO</t>
  </si>
  <si>
    <t>75702</t>
  </si>
  <si>
    <t>8070</t>
  </si>
  <si>
    <t>odsetki od pożyczek i kredytów</t>
  </si>
  <si>
    <t>758</t>
  </si>
  <si>
    <t>75818</t>
  </si>
  <si>
    <t>4810</t>
  </si>
  <si>
    <t>801</t>
  </si>
  <si>
    <t>80101</t>
  </si>
  <si>
    <t>3240</t>
  </si>
  <si>
    <t>2540</t>
  </si>
  <si>
    <t>dotacja podmiotowa  dla niepublicznej szkoły</t>
  </si>
  <si>
    <t>4240</t>
  </si>
  <si>
    <t>różne opłaty i składki(ubezpieczenia rzeczowe)</t>
  </si>
  <si>
    <t>80104</t>
  </si>
  <si>
    <t>80110</t>
  </si>
  <si>
    <t>dotacja celowa na zadanie zlecone jednostkom</t>
  </si>
  <si>
    <t>Oprocentowanie środków na koncie</t>
  </si>
  <si>
    <t>nie zaliczanym do j.s.f.p.</t>
  </si>
  <si>
    <t>6310</t>
  </si>
  <si>
    <t>na realizację zadań</t>
  </si>
  <si>
    <t>konkursy: ekologiczne w szkołach, mieszkajmy piekniej,</t>
  </si>
  <si>
    <t>pielęgnacja i wycinka drzewostanu, utrzymanie terenów gminnych, likwidacja dzikich wysypisk, organizacja akcji "Sprzątanie Świata 2005", dopłata do wywozu odpadów zebranych selektywnie, wywóz bioodpadów.</t>
  </si>
  <si>
    <t>podatek VAT od użytkowania wieczystego pomniejszający dochody gminy z tego tytułu</t>
  </si>
  <si>
    <t>Wydatki</t>
  </si>
  <si>
    <t>z dnia 29 grudnia 2005r.</t>
  </si>
  <si>
    <t>Rekompensaty utraconych dochodów w podatkach i opłatach lokalnych</t>
  </si>
  <si>
    <t>2680</t>
  </si>
  <si>
    <t>Wpływy z podatku rolnego,leśnego, podatku od czynności cywilnoprawnych, podatku od spadków i darowizn oraz podatków i opłat lokalnych-z PFRON</t>
  </si>
  <si>
    <t>Świadczenia rodzinne, zaliczka alimentacyjna oraz składki na ubezpieczenia emerytalne i rentowe z ubezpieczenia społecznego</t>
  </si>
  <si>
    <t xml:space="preserve">                        z dnia 29 grudnia 2005r.</t>
  </si>
  <si>
    <t>Program Współpracy Przygranicznej Phare</t>
  </si>
  <si>
    <t>Razem dochody i przychody w  2006r.</t>
  </si>
  <si>
    <r>
      <t>Inwestycje</t>
    </r>
    <r>
      <rPr>
        <sz val="10"/>
        <rFont val="Arial"/>
        <family val="2"/>
      </rPr>
      <t>-centrum sportowo-rekreacyjno-kulturalne(projekt)</t>
    </r>
  </si>
  <si>
    <t>Razem wydatki i rozchody w  2006r.</t>
  </si>
  <si>
    <t>wodociag Jaski, Dobki, Rosochackie; kanalizacja Jaśki</t>
  </si>
  <si>
    <t>budowa schroniska dla zwierząt</t>
  </si>
  <si>
    <t>dotacja do remontu chodnika ul.Sembrzyckiego</t>
  </si>
  <si>
    <t>nagrody DEN i inne</t>
  </si>
  <si>
    <t>Sieć wodociagowa -Jaski, Dobki, Rosochackie; kanalizacja Jaśki</t>
  </si>
  <si>
    <t>Centrum sportowo-rekreacyjno-kulturalne</t>
  </si>
  <si>
    <t>Budowa schroniska dla zwierząt</t>
  </si>
  <si>
    <t>dotacja podmiotowa  dla niepublicznego gimnazjum</t>
  </si>
  <si>
    <t>80113</t>
  </si>
  <si>
    <t>Dowożenie uczniów do szkół</t>
  </si>
  <si>
    <t>853</t>
  </si>
  <si>
    <t xml:space="preserve">Ośrodki wsparcia </t>
  </si>
  <si>
    <t>Zasiłki i pomoc w naturze oraz składki na ubezpie-</t>
  </si>
  <si>
    <t>3110</t>
  </si>
  <si>
    <t>4130</t>
  </si>
  <si>
    <t>851</t>
  </si>
  <si>
    <t>2830</t>
  </si>
  <si>
    <t>85154</t>
  </si>
  <si>
    <t>6060</t>
  </si>
  <si>
    <t xml:space="preserve">Usługi opiekuńcze i specjalistyczne usługi opiekuńcze </t>
  </si>
  <si>
    <t>854</t>
  </si>
  <si>
    <t>EDUKACYJNA OPIEKA WYCHOWAWCZA</t>
  </si>
  <si>
    <t>85401</t>
  </si>
  <si>
    <t>Świetlice szkolne</t>
  </si>
  <si>
    <t>85418</t>
  </si>
  <si>
    <t>Przeciwdziałanie i ograniczanie skutków patologii społ.</t>
  </si>
  <si>
    <t>dotacja celowa na dofinansowanie zadań zleconych</t>
  </si>
  <si>
    <t>900</t>
  </si>
  <si>
    <t>921</t>
  </si>
  <si>
    <t>KULTURA I  OCHRONA DZIEDZICTWA NAROD.</t>
  </si>
  <si>
    <t>90001</t>
  </si>
  <si>
    <t>Gospodarka ściekowa i ochrona wód</t>
  </si>
  <si>
    <t>90002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</si>
  <si>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</si>
  <si>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</si>
  <si>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</si>
  <si>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</si>
  <si>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</si>
  <si>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</si>
  <si>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</si>
  <si>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92108</t>
  </si>
  <si>
    <t>Filharmonie, orkiestry, chóry i kapele</t>
  </si>
  <si>
    <t>92109</t>
  </si>
  <si>
    <t>Domy i ośrodki kultury, świetlice i kluby</t>
  </si>
  <si>
    <t>92116</t>
  </si>
  <si>
    <t>926</t>
  </si>
  <si>
    <t>92604</t>
  </si>
  <si>
    <t>92605</t>
  </si>
  <si>
    <t>odprawa Burmistrza</t>
  </si>
  <si>
    <t>nagrody jubileuszowe (8), odprawy emerytalne (2)</t>
  </si>
  <si>
    <t>modernizacja ul. Cisowej ( projekt)</t>
  </si>
  <si>
    <t>uzbrojenie techniczne ul. Zielona</t>
  </si>
  <si>
    <t>wodociag Kukowo, Zajdy</t>
  </si>
  <si>
    <t>modernizacja drogi Zajdy, Ślepie I etap</t>
  </si>
  <si>
    <t>modernizacja drogi Sedranki-przy świetlicy</t>
  </si>
  <si>
    <t>Zadania w zakresie kultury fizycznej i sportu</t>
  </si>
  <si>
    <t>92695</t>
  </si>
  <si>
    <t>Obsługa kredytów i pożyczek j.s.t.</t>
  </si>
  <si>
    <t>WYSZCZEGÓLNIENIE</t>
  </si>
  <si>
    <t>Dz.</t>
  </si>
  <si>
    <t>I</t>
  </si>
  <si>
    <t>sprzedaż usług</t>
  </si>
  <si>
    <t>Oświata i wychowanie</t>
  </si>
  <si>
    <t>Szkoły podstawowe</t>
  </si>
  <si>
    <t>Kultura fizyczna i sport</t>
  </si>
  <si>
    <t>opłata eksploatacyjna</t>
  </si>
  <si>
    <t>opłata za wyłącz.gruntów ( FOGR)</t>
  </si>
  <si>
    <t xml:space="preserve">usługi opiekuńcze  specjalistyczne zlecone </t>
  </si>
  <si>
    <t>4230</t>
  </si>
  <si>
    <t>zakup leków i materiałów medycznych</t>
  </si>
  <si>
    <t xml:space="preserve">podatek rolny </t>
  </si>
  <si>
    <t xml:space="preserve">podatek leśny </t>
  </si>
  <si>
    <t>podatek od nieruchomości</t>
  </si>
  <si>
    <t>podatek od środków transportowych</t>
  </si>
  <si>
    <t>podatek od spadków i darowizn</t>
  </si>
  <si>
    <t>wpływy z partycypacji mieszkańców</t>
  </si>
  <si>
    <t>Przebudowa budynku przedszkola na centrum integracji kulturalnej w Olecku przy ul. Kopernika 6</t>
  </si>
  <si>
    <t>podatek od posiadanych psów</t>
  </si>
  <si>
    <t>opłata skarbowa</t>
  </si>
  <si>
    <t>Wykonanie</t>
  </si>
  <si>
    <t>Przewidywany stan na koniec  roku</t>
  </si>
  <si>
    <t>Rodzaj zadłużenia</t>
  </si>
  <si>
    <t>Wpływy z podatku rolnego, leśnego, podatku od spadków i darowizn, podatku od czynności cywilnoprawnych oraz podatków i opłat lokalnych od osób fizycznych</t>
  </si>
  <si>
    <t>zakup sprzętu komputerowego i kopiarki cyfrowej</t>
  </si>
  <si>
    <t>Prowadzenie wypożyczalni żagłówek w Olecku nad jeziorem Olecko Wielkie od maja do września 2006r.; organizowanie imprez promujących turystykę aktywną i walory krajobrazowe naszego regionu ( regaty, rajdy, festyny)</t>
  </si>
  <si>
    <t>Upowszechnianie kultury, sztuki, ochrony dóbr kultury i tradycji poprzez organizację wydarzeń kulturalnych i edukacyjnych, w tym koncertów, występów artystycznych, spektakli, konkursów, wystaw.</t>
  </si>
  <si>
    <t>Promocja i ochrona zdrowia poprzez edukację na temat bezpieczeństwa nad i na wodzie wśród dzieci i młodzieży</t>
  </si>
  <si>
    <t>zadłużenie gminy  w %</t>
  </si>
  <si>
    <t>Prognoza  kwoty długu gminy</t>
  </si>
  <si>
    <t>Kredyty długoterminowe operac.</t>
  </si>
  <si>
    <t xml:space="preserve">Dochody ogółem   </t>
  </si>
  <si>
    <t>Kredyty inwestycyjne zaciagnięte</t>
  </si>
  <si>
    <t>kredyt PBK  1999r.</t>
  </si>
  <si>
    <t>kredyt PBK 1999r.</t>
  </si>
  <si>
    <t>kredyt PKO 2003r.</t>
  </si>
  <si>
    <t>kredyt BOŚ 2004r.</t>
  </si>
  <si>
    <t>kredyt PKO 2004r.</t>
  </si>
  <si>
    <t>Pożyczki zaciągnięte</t>
  </si>
  <si>
    <t>NFOŚiGW 2001r.</t>
  </si>
  <si>
    <t>WFOŚiGW 2002r.</t>
  </si>
  <si>
    <t>WFOŚiGW 2003r.</t>
  </si>
  <si>
    <t>WFOŚiGW 2004r.</t>
  </si>
  <si>
    <t>Planowane kredyty inwestycyjne</t>
  </si>
  <si>
    <t>Planowane pożyczki</t>
  </si>
  <si>
    <t>Wymagalne zobowiązania</t>
  </si>
  <si>
    <t>kredyt denominowany 1998r.</t>
  </si>
  <si>
    <t>w  zł</t>
  </si>
  <si>
    <t>Różne rozliczenia finansowe</t>
  </si>
  <si>
    <t>II</t>
  </si>
  <si>
    <t>III</t>
  </si>
  <si>
    <t>Gospodarka mieszkaniowa</t>
  </si>
  <si>
    <t>Ochrona zdrowia</t>
  </si>
  <si>
    <t xml:space="preserve">Oświata i wychowanie </t>
  </si>
  <si>
    <t>Dochody z majątku gminy</t>
  </si>
  <si>
    <t>Dochody uzyskiwane przez gminne jednostki organizacyjne</t>
  </si>
  <si>
    <t>Inne dochody należne gminie</t>
  </si>
  <si>
    <t>Różne  rozliczenia</t>
  </si>
  <si>
    <t>wskaźnik deficytu/dochodów wynosi</t>
  </si>
  <si>
    <t>Bezpieczeństwo publiczne i ochrona przeciwpożarowa</t>
  </si>
  <si>
    <t>75411</t>
  </si>
  <si>
    <t>Komenda Powiatowa Państwowej Straży Pożarnej</t>
  </si>
  <si>
    <t>Dotacje pozabudżetowe</t>
  </si>
  <si>
    <t>DOTACJE CELOWE Z BUDŻETU PAŃSTWA</t>
  </si>
  <si>
    <t>Udział w podatku od osób fizycznych i prawnych</t>
  </si>
  <si>
    <t>6,71% udział w pod.doch. od osób prawnych</t>
  </si>
  <si>
    <t>Dotacje na zadania własne</t>
  </si>
  <si>
    <t>Dotacje na zadania zlecone</t>
  </si>
  <si>
    <t>SUBWENCJA OGÓLNA</t>
  </si>
  <si>
    <t>Część wyrównawcza subwencji ogólnej</t>
  </si>
  <si>
    <t>Część równoważąca subwencji ogólnej</t>
  </si>
  <si>
    <t>Terenowe ośrodki pomocy społecznej</t>
  </si>
  <si>
    <t>Urzędy wojewódzkie</t>
  </si>
  <si>
    <t>6650</t>
  </si>
  <si>
    <t>składki na ubezpieczenie społeczne</t>
  </si>
  <si>
    <t xml:space="preserve">nagrody jubileuszowe </t>
  </si>
  <si>
    <t>Urzedy naczeln. organów władzy, kontr.i sąd.</t>
  </si>
  <si>
    <t>Urz.nacz.organów władzy i kontroli</t>
  </si>
  <si>
    <t>Część oświatowa subwencji ogólnej dla j.s.t.</t>
  </si>
  <si>
    <t>Rolnictwo i łowiectwo</t>
  </si>
  <si>
    <t>Administracja publiczna</t>
  </si>
  <si>
    <t>80145</t>
  </si>
  <si>
    <t>Komisje egzaminacyjne</t>
  </si>
  <si>
    <t>wpływy z opłaty stałej</t>
  </si>
  <si>
    <t>majątkowe (grupa paragrafów  6)</t>
  </si>
  <si>
    <t>podatek od czynności cywilnoprawnych</t>
  </si>
  <si>
    <t>wpływy z opłaty targowej</t>
  </si>
  <si>
    <t>wpływy z opłaty miejscowej</t>
  </si>
  <si>
    <t>wpływy z opłaty administracyjnej</t>
  </si>
  <si>
    <t>75801</t>
  </si>
  <si>
    <t>75814</t>
  </si>
  <si>
    <t>756</t>
  </si>
  <si>
    <t>Wpływy z różnych opłat</t>
  </si>
  <si>
    <t>80195</t>
  </si>
  <si>
    <t>751</t>
  </si>
  <si>
    <t>75101</t>
  </si>
  <si>
    <t>85202</t>
  </si>
  <si>
    <t>Domy pomocy społecznej</t>
  </si>
  <si>
    <t>4330</t>
  </si>
  <si>
    <t>opłaty za pobyt w domu pomocy społecznej</t>
  </si>
  <si>
    <t>92105</t>
  </si>
  <si>
    <t>Pozostałe zadania w zakresie kultury</t>
  </si>
  <si>
    <t>zakup materiałów i wyposażenia(ORM-1535)</t>
  </si>
  <si>
    <t>zakup usług pozostałych(ORM-465)</t>
  </si>
  <si>
    <t>Usługi opiek.i specjalistyczne usł.opiekuńcze</t>
  </si>
  <si>
    <t>prenumerata czasopism, zakup sadzonek drzew i krzewów</t>
  </si>
  <si>
    <t>0690</t>
  </si>
  <si>
    <t>Zasiłki i pomoc w naturze oraz składki na ubezp.</t>
  </si>
  <si>
    <t>Leśnictwo</t>
  </si>
  <si>
    <t>02001</t>
  </si>
  <si>
    <t>020</t>
  </si>
  <si>
    <t>Gospodarka leśna-czynsz za obszary łowieckie</t>
  </si>
  <si>
    <t>opłata prolongacyjna</t>
  </si>
  <si>
    <t>odsetki hipoteczne</t>
  </si>
  <si>
    <t>630</t>
  </si>
  <si>
    <t>TURYSTYKA</t>
  </si>
  <si>
    <t>63095</t>
  </si>
  <si>
    <t>4520</t>
  </si>
  <si>
    <t xml:space="preserve"> odsetki  za zwłokę</t>
  </si>
  <si>
    <t>71013</t>
  </si>
  <si>
    <t>Prace geodezyjne i kartograficzne(nieinwest.)</t>
  </si>
  <si>
    <t>2820</t>
  </si>
  <si>
    <t>wydatki inwestycyjne</t>
  </si>
  <si>
    <t>Zespół Szkół w Olecku</t>
  </si>
  <si>
    <t>wynagrodzenie pracowników publicznych</t>
  </si>
  <si>
    <t>zakup materiałów ( impregnat, narzedzia, itp..)</t>
  </si>
  <si>
    <t>wydatki inwestycyjne-selektywna zbiórka (kontenery)</t>
  </si>
  <si>
    <t>budowa Zakładu Unieszkodliwiania Odpadów w Siedliskach"</t>
  </si>
  <si>
    <t>doposażenie placu zabaw w parku Pl.Wolności</t>
  </si>
  <si>
    <t>remont chodnika przy ul. Ełckiej (udział gminy50%)</t>
  </si>
  <si>
    <t>inwestycje -selektywna zbiórka odpadów, ZUO</t>
  </si>
  <si>
    <t>świadczenie za wykonywanie prac społecznie użytecznych</t>
  </si>
  <si>
    <t>wynagrodzenie 2 dozorców</t>
  </si>
  <si>
    <t>dotacja celowa dla stowarzyszenia na zakup sprzętu</t>
  </si>
  <si>
    <t>63003</t>
  </si>
  <si>
    <t>Zadania z zakresu upowszechniania turystyki</t>
  </si>
  <si>
    <t xml:space="preserve">zakup materiałów( art.kancelar.,druki,części komp.) </t>
  </si>
  <si>
    <t>4220</t>
  </si>
  <si>
    <t>zakup środków żywności</t>
  </si>
  <si>
    <t xml:space="preserve">usługi opiekuńcze własne </t>
  </si>
  <si>
    <t>BEZPIECZEŃSTWO PUBLICZNE I OCHRONA P/POŻ.</t>
  </si>
  <si>
    <t xml:space="preserve">Gospodarka odpadami </t>
  </si>
  <si>
    <t>Plan</t>
  </si>
  <si>
    <t>I.</t>
  </si>
  <si>
    <t>II.</t>
  </si>
  <si>
    <t>III.</t>
  </si>
  <si>
    <t>Lp.</t>
  </si>
  <si>
    <t>dotacja</t>
  </si>
  <si>
    <t>tym</t>
  </si>
  <si>
    <t>Przedszkola</t>
  </si>
  <si>
    <t>1.spłata pożyczek, kredytów krajowych</t>
  </si>
  <si>
    <t>3. odsetki</t>
  </si>
  <si>
    <t>Spłata planowanych pożyczek, kredytów, w tym:</t>
  </si>
  <si>
    <t>1. spłata pożyczek, kredytów krajowych</t>
  </si>
  <si>
    <t>Wykup papierów wartościowych</t>
  </si>
  <si>
    <t>Planowana łączna kwota długu, w tym:</t>
  </si>
  <si>
    <t>1. Dług zaciagnięty w związku z realizacją zadań finansowanych z funduszy strukturalnych i Funduszu Spójności UE</t>
  </si>
  <si>
    <t>VI.</t>
  </si>
  <si>
    <t>1. Dług/dochody(%)- art.114 ust.1. u.o f.p.</t>
  </si>
  <si>
    <t>2.spłata pożyczek, kredytów zaciagniętych w związku z prefinansowaniem zadań finansowanych z funduszy strukturalnych lub Funduszu Spójności</t>
  </si>
  <si>
    <t>2. Spłata długu z odsetkami/dochody-art.113,ust.1</t>
  </si>
  <si>
    <t>VII</t>
  </si>
  <si>
    <t>1. Dług(prefinans.)/dochody- art.. 114, ust. 3</t>
  </si>
  <si>
    <t>2. Spłata długu (prefinans.)z odsetkami/dochody-art.113,ust.3</t>
  </si>
  <si>
    <t>Dochody  ogółem (A+B+C+D+E)</t>
  </si>
  <si>
    <t>Wydatki ogółem (A+B)</t>
  </si>
  <si>
    <t>Spłata kredytów i pożyczek (A+B+C+D), w tym:</t>
  </si>
  <si>
    <t>Spłata zaciągniętych pożyczek i kredytów, w tym:</t>
  </si>
  <si>
    <t xml:space="preserve">Rady Miejskiej w Olecku </t>
  </si>
  <si>
    <t>Zasiłki i pomoc w naturze oraz składki na ubezpieczenia emerytalne i rentowe</t>
  </si>
  <si>
    <t>dotacje z budżetu gminy ( grupa paragrafów 2)</t>
  </si>
  <si>
    <t>w tym paragraf 2830</t>
  </si>
  <si>
    <t>992</t>
  </si>
  <si>
    <t>Wpływy z podatków i opłat lokalnych</t>
  </si>
  <si>
    <t>75616</t>
  </si>
  <si>
    <t>odsetki związane z poborem podatków, opłat i niepodatkowych należności budżetowych</t>
  </si>
  <si>
    <t>2480</t>
  </si>
  <si>
    <t>4170</t>
  </si>
  <si>
    <t>wynagrodzenia bezosobowe(umowy-zlecenia,o dzieło)</t>
  </si>
  <si>
    <t>dotacja podmiotowa dla samorządowej instytucji kultury</t>
  </si>
  <si>
    <t>dotacja podmiotowa dla samorządowej instyt.kultury</t>
  </si>
  <si>
    <t>Rozchody, w tym:</t>
  </si>
  <si>
    <t>spłata rat kredytów</t>
  </si>
  <si>
    <t>spłata rat pożyczek</t>
  </si>
  <si>
    <t>zakup energii-wody</t>
  </si>
  <si>
    <t>Upowszechnianie kultury fizycznej i sportu poprzez systematyczne szkolenie sportowe młodzieży, organizację zawodów i rozgrywek sportowych oraz udział w nich.</t>
  </si>
  <si>
    <t>75495</t>
  </si>
  <si>
    <t>Pozostała działalność-</t>
  </si>
  <si>
    <t xml:space="preserve"> Prognozowana sytuacja finansowa gminy w latach spłaty długu</t>
  </si>
  <si>
    <t>(od 10 do14)</t>
  </si>
  <si>
    <t>w 2006r.</t>
  </si>
  <si>
    <t>2007r.</t>
  </si>
  <si>
    <t>Razem wydatki majątkowe</t>
  </si>
  <si>
    <t>Przeciwdziałanie i ograniczanie skutków patologii, opieka nad dzieci, zapewnienie posiłku oraz integracja środowiska dzieci i młodzieży.</t>
  </si>
  <si>
    <t>dotacja - udział w kosztach dozynek 2006 Gm.Wieliczki</t>
  </si>
  <si>
    <t>2350</t>
  </si>
  <si>
    <t>dochód budżetu państwa</t>
  </si>
  <si>
    <t>5% dochód budżetu gminy</t>
  </si>
  <si>
    <t>w tym dochód budżetu gminy</t>
  </si>
  <si>
    <t>Dotacje z budżetów innych jedn. samorządu terytorialnego</t>
  </si>
  <si>
    <t>1</t>
  </si>
  <si>
    <t>DOCHODY OD OSÓB PRAWNYCH, OD OSÓB FIZYCZNYCH I OD INNYCH JEDN. NIE POS. OSOBOWOŚCI PRAWNYCH ORAZ WYDATKI ZWIĄZANE Z ICH POBOREM</t>
  </si>
  <si>
    <t>wynagrodzenia osobowe, bezosobowe i pochodne (4010, 4040, 4100,4110,4120,4170)</t>
  </si>
  <si>
    <t>Prowadzenie obozów, kolonii, półkolonii, zimowisk terapeutycznych. Przeprowadzenie konferencji trzeźwościowej.</t>
  </si>
  <si>
    <t>remont przepustów,wiat przystankowych,nawierzchni</t>
  </si>
  <si>
    <t>wydatki majatkowe:</t>
  </si>
  <si>
    <t>Załącznik Nr 14</t>
  </si>
  <si>
    <t>Załącznik Nr 9</t>
  </si>
  <si>
    <t>Załącznik Nr 7</t>
  </si>
  <si>
    <t>w tys. zł</t>
  </si>
  <si>
    <t>A.</t>
  </si>
  <si>
    <t>Dochody własne gminy,w tym:</t>
  </si>
  <si>
    <t>1. z podatków i opłat lokalnych</t>
  </si>
  <si>
    <t>2.  z majątku gminy</t>
  </si>
  <si>
    <t xml:space="preserve">3.  z udziału w podatkach stanowiących </t>
  </si>
  <si>
    <t xml:space="preserve">    dochód budżetu państwa</t>
  </si>
  <si>
    <t>B.</t>
  </si>
  <si>
    <t>C.</t>
  </si>
  <si>
    <t>Dotacje celowe na zadania  z zakresu adm.rządowej</t>
  </si>
  <si>
    <t>D.</t>
  </si>
  <si>
    <t>Dotacje celowe na zadania własne</t>
  </si>
  <si>
    <t>E.</t>
  </si>
  <si>
    <t>Dofinansowanie z Unii Europejskiej</t>
  </si>
  <si>
    <t>Wydatki inwestycyjne</t>
  </si>
  <si>
    <t>Wartość udzielonych poręczeń</t>
  </si>
  <si>
    <t>Wynik  ( I - II )</t>
  </si>
  <si>
    <t>V.</t>
  </si>
  <si>
    <t xml:space="preserve">zakup oprogramowania </t>
  </si>
  <si>
    <t>POZOSTAŁE ZADANIA W ZAKRESIE POLITYKI SPOŁECZNEJ</t>
  </si>
  <si>
    <t>85311</t>
  </si>
  <si>
    <t>Rehabilitacja zawodowa i społeczna osób niepełnosprawnych</t>
  </si>
  <si>
    <t>nagroda jubileuszowa i odpr.emerytalna</t>
  </si>
  <si>
    <t>31.12.2005r.</t>
  </si>
  <si>
    <t>WFOŚiGW 2005r.</t>
  </si>
  <si>
    <t>wydatki na obsługę długu</t>
  </si>
  <si>
    <t>przeznaczone</t>
  </si>
  <si>
    <t>§</t>
  </si>
  <si>
    <t>2010</t>
  </si>
  <si>
    <t xml:space="preserve">składki na ubezpieczenia zdrowotne </t>
  </si>
  <si>
    <t xml:space="preserve">usługi opiekuńcze  specjalistyczne </t>
  </si>
  <si>
    <t>URZĘDY NACZELNYCH ORGANÓW WŁADZY PAŃSTWOWEJ, KONTROLI I OCHRONY PRAWA ORAZ SĄDOWNICTWA.</t>
  </si>
  <si>
    <t>Razem</t>
  </si>
  <si>
    <t>1. środki pieniężne</t>
  </si>
  <si>
    <t>2. Należności</t>
  </si>
  <si>
    <t xml:space="preserve">3. Zobowiązania </t>
  </si>
  <si>
    <t>Stan funduszu na koniec roku, w tym:</t>
  </si>
  <si>
    <t xml:space="preserve">4220 </t>
  </si>
  <si>
    <t xml:space="preserve">4410 </t>
  </si>
  <si>
    <t>nagrody i wydatki nie zaliczane do wynagrodzeń</t>
  </si>
  <si>
    <t xml:space="preserve">4300 </t>
  </si>
  <si>
    <t>woda</t>
  </si>
  <si>
    <t>utrzymanie, urzadzenie zieleni</t>
  </si>
  <si>
    <t>na 2006r.</t>
  </si>
  <si>
    <t>konserwacja oswietlenia ulicznego</t>
  </si>
  <si>
    <t xml:space="preserve">różne opłaty i składki </t>
  </si>
  <si>
    <t>wydatki na rzecz osób fizycznych</t>
  </si>
  <si>
    <t>wydatki osobowe</t>
  </si>
  <si>
    <t>2360</t>
  </si>
  <si>
    <t>świadczenia społeczne</t>
  </si>
  <si>
    <t>6059</t>
  </si>
  <si>
    <t>Urzędy naczelnych organów władzy państwowej, kontroli</t>
  </si>
  <si>
    <t>Dochody od osób prawnych, od osób fizycznych i od innych jednostek nieposiadających osobowości prawnej oraz wydatki związane z ich poborem</t>
  </si>
  <si>
    <t>zasiłki stałe  -  zadania zlecone</t>
  </si>
  <si>
    <t>zasiłki okresowe- zadania własne (dotacja)</t>
  </si>
  <si>
    <t>85212</t>
  </si>
  <si>
    <t>Rady Miejskiej w Olecku</t>
  </si>
  <si>
    <t>Składki na ubezpieczenia zdrowotne opłacane za osoby pobierające niektóre świadczenia z pomocy społecznej oraz niektóre świadczenia rodzinne</t>
  </si>
  <si>
    <t>92195</t>
  </si>
  <si>
    <t>dotacja celowa na realizację zadań własnych gminy</t>
  </si>
  <si>
    <t>2006r.</t>
  </si>
  <si>
    <t>35,95% udział w pod.doch.od osób fizycznych</t>
  </si>
  <si>
    <t>dotacja do inwestycji w ramach Związku Międzygminnego - budowa Zakładu Unieszkodliwiania Odpadów w Siedliskach</t>
  </si>
  <si>
    <t>dotacja na dofinansowanie inwestycji - selektywna zbiórka odpadów komunalnych (kontenery)</t>
  </si>
  <si>
    <t>Pobór podatków, opłat i niepodatkowych należności budżetowych-zwrot kosztów postepowania adm.</t>
  </si>
  <si>
    <t>Środki</t>
  </si>
  <si>
    <t>Okres</t>
  </si>
  <si>
    <t xml:space="preserve">Wartość </t>
  </si>
  <si>
    <t>Poniesione</t>
  </si>
  <si>
    <t>w tym</t>
  </si>
  <si>
    <t>wynikające</t>
  </si>
  <si>
    <t>środki</t>
  </si>
  <si>
    <t>dotacje</t>
  </si>
  <si>
    <t>inne środki:</t>
  </si>
  <si>
    <t>w roku</t>
  </si>
  <si>
    <t>jedn.</t>
  </si>
  <si>
    <t>Nazwa zadania</t>
  </si>
  <si>
    <t>Rozdz.</t>
  </si>
  <si>
    <t>realizacji</t>
  </si>
  <si>
    <t>zadania</t>
  </si>
  <si>
    <t>nakłady</t>
  </si>
  <si>
    <t>z planu na</t>
  </si>
  <si>
    <t>z budżetu</t>
  </si>
  <si>
    <t>pochodzące</t>
  </si>
  <si>
    <t>z fund.</t>
  </si>
  <si>
    <t>kredyty</t>
  </si>
  <si>
    <t>w  tym</t>
  </si>
  <si>
    <t>realiz.</t>
  </si>
  <si>
    <t>ogółem</t>
  </si>
  <si>
    <t>Plan przychodów  i  wydatków zakładów budżetowych</t>
  </si>
  <si>
    <t>Dochody własne jed.budż.:</t>
  </si>
  <si>
    <t>SP 1</t>
  </si>
  <si>
    <t>SP 3</t>
  </si>
  <si>
    <t>SP Gąski</t>
  </si>
  <si>
    <t>Zespół Szkół Babki Ol.</t>
  </si>
  <si>
    <t>Zespół Szkół Judziki</t>
  </si>
  <si>
    <t>Gimnazjum Nr 2</t>
  </si>
  <si>
    <t>Plan dochodów budżetu gminy na 2006 rok</t>
  </si>
  <si>
    <t xml:space="preserve">                    z dnia 30 grudnia 2005r.</t>
  </si>
  <si>
    <t>szkół   na 2006 rok.</t>
  </si>
  <si>
    <t xml:space="preserve">Przychody i rozchody budżetu gminy na 2006 rok </t>
  </si>
  <si>
    <r>
      <t xml:space="preserve">WYDATKI  MAJĄTKOWE  W TYM ZADANIA INWESTYCYJNE REALIZOWANE W LATACH  </t>
    </r>
    <r>
      <rPr>
        <b/>
        <sz val="10"/>
        <rFont val="Arial"/>
        <family val="2"/>
      </rPr>
      <t>2006-2008</t>
    </r>
  </si>
  <si>
    <t>Plan wydatków budżetu gminy na 2006 rok.</t>
  </si>
  <si>
    <t xml:space="preserve"> zleconych ustawami w 2006r.</t>
  </si>
  <si>
    <t>kultury w roku 2006</t>
  </si>
  <si>
    <t>w 2006 roku</t>
  </si>
  <si>
    <t>Pozostałe dotacje udzielone w 2006 roku</t>
  </si>
  <si>
    <t>i dochodów własnych jednostek budżetowych na 2006r.</t>
  </si>
  <si>
    <t>kredyt Nordea Bank 2005r.</t>
  </si>
  <si>
    <t>w</t>
  </si>
  <si>
    <t>złotych</t>
  </si>
  <si>
    <t xml:space="preserve">Łączna kwota długu na koniec roku </t>
  </si>
  <si>
    <t>Środowiska i Gospodarki Wodnej na 2006 rok</t>
  </si>
  <si>
    <t xml:space="preserve">       Dochody i wydatki w 2006 roku związane z wykonywaniem</t>
  </si>
  <si>
    <t>0140</t>
  </si>
  <si>
    <t>75075</t>
  </si>
  <si>
    <t>Pozostała działalność- program "Posiłek dla potrzebujących"</t>
  </si>
  <si>
    <t>Ośrodki wsparcia - ŚDS</t>
  </si>
  <si>
    <t>wolne środki jako nadwyżka na rachunku bieżącym</t>
  </si>
  <si>
    <t>usuwanie porzuconej padliny, tablice ostrzegawcze</t>
  </si>
  <si>
    <t>01036</t>
  </si>
  <si>
    <t>Restrukturyzacja i modernizacja sektora żywnościowego oraz rozwój obszarów wiejskich</t>
  </si>
  <si>
    <t>Budowa świetlicy wiejskiej z boksem garażowym na wóz OSP w Borawskich</t>
  </si>
  <si>
    <t>zakup wiat przystankowych</t>
  </si>
  <si>
    <t>4530</t>
  </si>
  <si>
    <t>podatek VAT od opłat z tytułu użytkowania wieczystego</t>
  </si>
  <si>
    <t>na skutki likwidacji zakładu budżetowego</t>
  </si>
  <si>
    <t>do budżetu</t>
  </si>
  <si>
    <t>do przekazania</t>
  </si>
  <si>
    <t>państwa lub j.s.t.</t>
  </si>
  <si>
    <t>wydatki majątkowe - wniesienie wkładu na budowę drugiego budynku mieszkalnego</t>
  </si>
  <si>
    <t>dostęp do sieci internet</t>
  </si>
  <si>
    <t>podatek leśny</t>
  </si>
  <si>
    <t>6630</t>
  </si>
  <si>
    <t>Elektroniczna platforma funkcjonowania administracji publicznej</t>
  </si>
  <si>
    <t>zwiekszenie zatrudnienia - 6 osób</t>
  </si>
  <si>
    <t>Promocja jednostek samorządu terytorialnego</t>
  </si>
  <si>
    <t>75404</t>
  </si>
  <si>
    <t>Komendy Wojewódzkie Policji</t>
  </si>
  <si>
    <t>3000</t>
  </si>
  <si>
    <t>wpłaty jednostek na fundusz celowy- Fundusz Wsparcia Policji</t>
  </si>
  <si>
    <t>składki na PFRON</t>
  </si>
  <si>
    <t xml:space="preserve">wydatki remontowe szkół  </t>
  </si>
  <si>
    <t>zakup usług dostępu do sieci internet</t>
  </si>
  <si>
    <t>sala gimnastyczna  przy SP Gąski</t>
  </si>
  <si>
    <t>80103</t>
  </si>
  <si>
    <t>Oddziały przedszkolne w szkołach podstawowych</t>
  </si>
  <si>
    <t>zakup usług - wykonanie szczepień</t>
  </si>
  <si>
    <t>wynagrodzenie bezosobowe (umowy zlecenia, o dzieło)</t>
  </si>
  <si>
    <t>rozbudowa budynku Środowiskowego Domu Samopomocy</t>
  </si>
  <si>
    <t xml:space="preserve">świadczenia społeczne-program "Posiłek dla potrzebujących" </t>
  </si>
  <si>
    <t>wydatki rzeczowe-sprzątanie dróg gminnych i powiatowych</t>
  </si>
  <si>
    <t>zakup usług pozostałych( TAG)</t>
  </si>
  <si>
    <t>składka na rzecz Związku Międzygminnego "Gospodarka komunalna"</t>
  </si>
  <si>
    <t>wynagrodzenia ( umowa o dzieło, zlecenie)</t>
  </si>
  <si>
    <t xml:space="preserve">Dochody i wydatki związane z realizacją zadań z zakresu </t>
  </si>
  <si>
    <t xml:space="preserve">administracji rządowej zleconych gminie i innych </t>
  </si>
  <si>
    <t>Dotacje</t>
  </si>
  <si>
    <t>na zadania</t>
  </si>
  <si>
    <t>zlecone</t>
  </si>
  <si>
    <t>dotacja na rozbudowę ośrodka</t>
  </si>
  <si>
    <t xml:space="preserve">6050 </t>
  </si>
  <si>
    <t>rozbudowa ŚDS</t>
  </si>
  <si>
    <t>dotacja inwestycyjna</t>
  </si>
  <si>
    <t xml:space="preserve">zakupy inwestycyjne </t>
  </si>
  <si>
    <t>gminy</t>
  </si>
  <si>
    <t>państwa</t>
  </si>
  <si>
    <t>celo-</t>
  </si>
  <si>
    <t>z programów</t>
  </si>
  <si>
    <t>pożyczki</t>
  </si>
  <si>
    <t>z</t>
  </si>
  <si>
    <t>zad.</t>
  </si>
  <si>
    <t>konto"080"</t>
  </si>
  <si>
    <t>źródeł</t>
  </si>
  <si>
    <t>i    j.s.t.</t>
  </si>
  <si>
    <t>wych</t>
  </si>
  <si>
    <t>Unii</t>
  </si>
  <si>
    <t>własne</t>
  </si>
  <si>
    <t>z  innych</t>
  </si>
  <si>
    <t>innych</t>
  </si>
  <si>
    <t>Europejskiej</t>
  </si>
  <si>
    <t>UM</t>
  </si>
  <si>
    <t>wynagrodzenie osobowe- goniec, inkasent</t>
  </si>
  <si>
    <t>IV</t>
  </si>
  <si>
    <t xml:space="preserve">DOTACJE Z UNII EUROPEJSKIEJ </t>
  </si>
  <si>
    <t>6292</t>
  </si>
  <si>
    <t>OGÓŁEM DOCHODY ( I+II+III+IV)</t>
  </si>
  <si>
    <t xml:space="preserve">składki na ubezpieczenia zdrowotne-MOPS </t>
  </si>
  <si>
    <t>2004-2006</t>
  </si>
  <si>
    <t>różne wydatki na rzecz osób fizycznych</t>
  </si>
  <si>
    <t>Budowa sali gimnastycznej-SP Gąski</t>
  </si>
  <si>
    <t>Uzbrojenie techniczne -ul.Zielona</t>
  </si>
  <si>
    <t>MOSiR</t>
  </si>
  <si>
    <t>Razem wydatki inwestycyjne</t>
  </si>
  <si>
    <t>Wniesienie udziału do TBS na budowę budynku komunalnego</t>
  </si>
  <si>
    <t>TBS</t>
  </si>
  <si>
    <t>OGÓŁEM  WYDATKI  MAJĄTKOWE</t>
  </si>
  <si>
    <t xml:space="preserve">jako źródła pokrycia deficytu lub rozdysponowania </t>
  </si>
  <si>
    <t>nadwyżki budżetowej</t>
  </si>
  <si>
    <t>Kwota</t>
  </si>
  <si>
    <t>Lp</t>
  </si>
  <si>
    <t>Treść</t>
  </si>
  <si>
    <t>Klasyf.</t>
  </si>
  <si>
    <t>Planowane   dochody</t>
  </si>
  <si>
    <t>Planowane wydatki (B1+B2)</t>
  </si>
  <si>
    <t>B1</t>
  </si>
  <si>
    <t>Wydatki bieżące</t>
  </si>
  <si>
    <t>B2</t>
  </si>
  <si>
    <t>Wydatki majątkowe</t>
  </si>
  <si>
    <t xml:space="preserve">Nadwyżka / deficyt </t>
  </si>
  <si>
    <t>Stan środk.</t>
  </si>
  <si>
    <t xml:space="preserve">          Przychody</t>
  </si>
  <si>
    <t>Stan</t>
  </si>
  <si>
    <t>Dział</t>
  </si>
  <si>
    <t>obrotowych</t>
  </si>
  <si>
    <t>na p. roku</t>
  </si>
  <si>
    <t>na koniec</t>
  </si>
  <si>
    <t>roku</t>
  </si>
  <si>
    <t>Zakłady  budżetowe</t>
  </si>
  <si>
    <t>Zakład Gosp. Mieszk.</t>
  </si>
  <si>
    <t>MOPS</t>
  </si>
  <si>
    <t>x</t>
  </si>
  <si>
    <t>Ogółem:</t>
  </si>
  <si>
    <t>Finansowanie deficytu (D1-D2)</t>
  </si>
  <si>
    <t>D1</t>
  </si>
  <si>
    <t xml:space="preserve">Przychody  </t>
  </si>
  <si>
    <t>Kredyty zaciągane w bankach krajowych</t>
  </si>
  <si>
    <t>Zaciągnięte pożyczki na rynku krajowym</t>
  </si>
  <si>
    <t>D2</t>
  </si>
  <si>
    <t>Rozchody</t>
  </si>
  <si>
    <t>Spłata kredytów długoterminowych</t>
  </si>
  <si>
    <t>Spłata  pożyczek</t>
  </si>
  <si>
    <t>Rady  Miejskiej w Olecku</t>
  </si>
  <si>
    <t>Wykaz dotacji podmiotowych dla niepublicznych</t>
  </si>
  <si>
    <t>w zł</t>
  </si>
  <si>
    <t>Nazwa jednostki</t>
  </si>
  <si>
    <t>dotacji</t>
  </si>
  <si>
    <t>Społeczna Szkoła Podstawowa</t>
  </si>
  <si>
    <t>Społeczne Gimnazjum</t>
  </si>
  <si>
    <t>Ogółem</t>
  </si>
  <si>
    <t>( nie stanowiące wydatków inwestycyjnych)</t>
  </si>
  <si>
    <t>nagrody i wydatki osobowe nie zaliczane do wynagrodzenia</t>
  </si>
  <si>
    <t>Pobór podatków, opłat i niepodatkowych należności budżetowych</t>
  </si>
  <si>
    <t>remont instrumentów</t>
  </si>
  <si>
    <t>Starostwo Powiatowe w Olecku-Pow.Straż Pożarna</t>
  </si>
  <si>
    <t>2030</t>
  </si>
  <si>
    <t xml:space="preserve">Dotacje dla samorządowych instytucji </t>
  </si>
  <si>
    <t>zakup materiałów(Rady Osiedlowe i Sołectwa)</t>
  </si>
  <si>
    <t>pożyczki na inwestycje</t>
  </si>
  <si>
    <t xml:space="preserve"> kredyty inwestycyjne</t>
  </si>
  <si>
    <t>Budowa remizy strażackiej OSP w Lenartach z zapleczem socjalnym</t>
  </si>
  <si>
    <t>Przedszkole</t>
  </si>
  <si>
    <t>Regionalny Ośrodek Kultury</t>
  </si>
  <si>
    <t>"Mazury Garbate" w Olecku</t>
  </si>
  <si>
    <t>Miejsko-Powiatowa Biblioteka</t>
  </si>
  <si>
    <t>Publiczna w Olecku</t>
  </si>
  <si>
    <t>Drogi publiczne krajowe</t>
  </si>
  <si>
    <t>85195</t>
  </si>
  <si>
    <t>dożywianie dzieci-zadanie własne(środki gminy)</t>
  </si>
  <si>
    <t>zasiłki celowe- zadania własne(środki gminy)</t>
  </si>
  <si>
    <t>składki na ubezpieczenia zdrowotne- SOG</t>
  </si>
  <si>
    <t xml:space="preserve">świadczenia rodzinne </t>
  </si>
  <si>
    <t>składki na ubezpieczenia emerytalne i rentowe</t>
  </si>
  <si>
    <t>dodatki wiejskie i mieszkaniowe, ekwiwalenty</t>
  </si>
  <si>
    <t>60011</t>
  </si>
  <si>
    <t>składki emerytalne i rentowe od świadczeń</t>
  </si>
  <si>
    <t>budowa remizy strażackiej OSP Lenarty</t>
  </si>
  <si>
    <t>zakup instrumentów dętych, części, materiałów</t>
  </si>
  <si>
    <t xml:space="preserve">Modernizacja ul. Cisowej </t>
  </si>
  <si>
    <t xml:space="preserve">wodociąg Gąski,Ślepie, Zajdy </t>
  </si>
  <si>
    <t>zakup energii elektrycznej,</t>
  </si>
  <si>
    <t>Sieć wodociagowa -Gąski,Ślepie,Zajdy(Folwark)</t>
  </si>
  <si>
    <t>Kanalizacja sanitarna Olecko-Możne i wodociag Olecko-Możne-Dworek Mazurski</t>
  </si>
  <si>
    <t>kanalizacja sanitarna Olecko-Możne, wodociag Olecko-Możne-Dworek Mazurski</t>
  </si>
  <si>
    <t>2005-2006</t>
  </si>
  <si>
    <t>nakłady finansowe</t>
  </si>
  <si>
    <t>środków</t>
  </si>
  <si>
    <t>Budowa ulicy z infrastrukturą na osiedlu Siejnik</t>
  </si>
  <si>
    <t>budowa ulicy z infrastrukturą na osiedlu Siejnik</t>
  </si>
  <si>
    <t xml:space="preserve">4280 </t>
  </si>
  <si>
    <t>4350</t>
  </si>
  <si>
    <t>Wykaz dotacji na cele publiczne związane z realizacją zadań własnych</t>
  </si>
  <si>
    <t>gminy przez podmioty nie zaliczane do sektora finansów publicznych</t>
  </si>
  <si>
    <t>Rodzaj celu publicznego</t>
  </si>
  <si>
    <t>Działania integracyjne na rzecz osób niepełnosprawnych</t>
  </si>
  <si>
    <t>Powiat</t>
  </si>
  <si>
    <t>Ogółem, w tym</t>
  </si>
  <si>
    <t>ze środków na realizację programów RPA</t>
  </si>
  <si>
    <t>porozumień z innymi jedn. samorządu terytorialnego</t>
  </si>
  <si>
    <t>Nazwa  zadania</t>
  </si>
  <si>
    <t>Organizacja Święta Plonów</t>
  </si>
  <si>
    <t>Razem:</t>
  </si>
  <si>
    <t>Różne opłaty i składki - ubezpieczenie mienia</t>
  </si>
  <si>
    <t>budowa ciagu pieszego od ul.Paderewskiego do ul. 11 Listopada</t>
  </si>
  <si>
    <t>zagospodarowanie terenu między budynkami Składowa 3A,5A i B</t>
  </si>
  <si>
    <t>do 2005r.</t>
  </si>
  <si>
    <t>2003-2006</t>
  </si>
  <si>
    <t>2006</t>
  </si>
  <si>
    <t>Sieć wodociagowa Kukowo, Zajdy</t>
  </si>
  <si>
    <t>Wodociag Dworek M.,Pieńki, Dąbrowskie, Babki Ol., Możne, Raczki Wielkie</t>
  </si>
  <si>
    <t>2004-2007</t>
  </si>
  <si>
    <t>Budowa przejazdu ul. M.Konopnickiej-ul.Orzeszkowej</t>
  </si>
  <si>
    <t>Budowa ciagu pieszego od ul. Paderewskiego do ul. 11 listopada</t>
  </si>
  <si>
    <t>Zagospodarowanie terenu między budynkami Składowa 3A, 5A i B</t>
  </si>
  <si>
    <t>Modernizacja drogi Babki Gąseckie-Pomiany</t>
  </si>
  <si>
    <t>Wykupienie gruntów pod drogę wewnętrzną Plewki (2 x projekt techniczny, geodezyjny, dokumentacja wywłaszczeniowa)</t>
  </si>
  <si>
    <t>Modernizacja drogi w Sedrankach ( przy świetlicy wiejskiej)</t>
  </si>
  <si>
    <t>Modernizacja drogi Zajdy, Ślepie -  I etap</t>
  </si>
  <si>
    <t>2006-2007</t>
  </si>
  <si>
    <t>Odbudowa ściezki rowerowej na szlaku Jaśki-Duły-Gordejki-Doliwy ( projekt, mostek, odkrzaczanie)</t>
  </si>
  <si>
    <t>Elektroniczna Platforma funkcjonowania administracji publicznej</t>
  </si>
  <si>
    <t>Województwo</t>
  </si>
  <si>
    <t>Zakup sprzętu do Gminnego Centrum Reagowania</t>
  </si>
  <si>
    <t>dotacja - udział Gminy Olecko w modernizacji szpitala powiatowego</t>
  </si>
  <si>
    <t xml:space="preserve">Rozbudowa budynku Środowiskowego Domu Samopomocy </t>
  </si>
  <si>
    <t>Selektywna zbiórka odpadów-zakup kontenerów</t>
  </si>
  <si>
    <t>Udział Gminy Olecko w budowie Zakładu Unieszkodliwiania Odpadów w Siedliskach</t>
  </si>
  <si>
    <t>Doposażenie placu zabaw w parku Placu Wolności</t>
  </si>
  <si>
    <t xml:space="preserve"> wodociąg Dworek M.,Pieńki,Dabrowskie,Babki Ol., Możne, Raczki Wielkie</t>
  </si>
  <si>
    <t>zakup sprzetu do Gminnego Centrum Reagowania</t>
  </si>
  <si>
    <t xml:space="preserve"> ekwiwalenty za udział w akcjach</t>
  </si>
  <si>
    <t xml:space="preserve"> 4210</t>
  </si>
  <si>
    <t>zakup paliwa, części i wyposażenia</t>
  </si>
  <si>
    <t>ubezpieczenie sprzetu i strażaków</t>
  </si>
  <si>
    <t>remont i konserwacja sprzetu</t>
  </si>
  <si>
    <t>4480</t>
  </si>
  <si>
    <t>zakup pomocy naukowych</t>
  </si>
  <si>
    <t>różne opłaty i składki</t>
  </si>
  <si>
    <t>4500</t>
  </si>
  <si>
    <t>Przychody, w tym:</t>
  </si>
  <si>
    <t>Wydatki, w tym:</t>
  </si>
  <si>
    <t>bieżące:</t>
  </si>
  <si>
    <t>dotacje celowe na realizację zadań bieżących</t>
  </si>
  <si>
    <t>2440</t>
  </si>
  <si>
    <t>c</t>
  </si>
  <si>
    <t>majątkowe:</t>
  </si>
  <si>
    <t>6260</t>
  </si>
  <si>
    <t>IV.</t>
  </si>
  <si>
    <t>Stan funduszu na początek roku, w tym:</t>
  </si>
  <si>
    <t xml:space="preserve">Plan przychodów i wydatków Gminnego Funduszu Ochrony </t>
  </si>
  <si>
    <t>Dział 900, rozdział 90011</t>
  </si>
  <si>
    <t>Zakup usług pozostałych - imprezy ponadlokalne</t>
  </si>
  <si>
    <t>wynagrodzenia osobowe pracowników</t>
  </si>
  <si>
    <t>0910</t>
  </si>
  <si>
    <t>75621</t>
  </si>
  <si>
    <t>0010</t>
  </si>
  <si>
    <t>0020</t>
  </si>
  <si>
    <t>2310</t>
  </si>
  <si>
    <t>2330</t>
  </si>
  <si>
    <t>2920</t>
  </si>
  <si>
    <t>4280</t>
  </si>
  <si>
    <t>zakup usług zdrowotnych</t>
  </si>
  <si>
    <t xml:space="preserve">wydatki inwestycyjne: </t>
  </si>
  <si>
    <t>utrzymanie dróg, placów, chodników</t>
  </si>
  <si>
    <t>woda, energia elektryczna</t>
  </si>
  <si>
    <t>konserwacja kopiarki</t>
  </si>
  <si>
    <t>pozostałe usługi</t>
  </si>
  <si>
    <t>remonty, konserwacja sprzętu</t>
  </si>
  <si>
    <t>woda, energia elektryczna, cieplna</t>
  </si>
  <si>
    <t>4420</t>
  </si>
  <si>
    <t>4140</t>
  </si>
  <si>
    <t>składki na FP</t>
  </si>
  <si>
    <t>75647</t>
  </si>
  <si>
    <t>Urzędy naczelnych organów władzypaństwowej,kontroli</t>
  </si>
  <si>
    <t>URZĘDY NACZELNYCH ORGANÓW WŁADZY PAŃSTW.,KONTR.</t>
  </si>
  <si>
    <t>POMOC  SPOŁECZNA</t>
  </si>
  <si>
    <t>85203</t>
  </si>
  <si>
    <t>85213</t>
  </si>
  <si>
    <t>85214</t>
  </si>
  <si>
    <t>85215</t>
  </si>
  <si>
    <t>85219</t>
  </si>
  <si>
    <t>85228</t>
  </si>
  <si>
    <t>85295</t>
  </si>
  <si>
    <t>pomoc materialna dla studentów</t>
  </si>
  <si>
    <t>obsługa sołectw, w tym:</t>
  </si>
  <si>
    <t>2005-2007</t>
  </si>
  <si>
    <t>Budowa kanalizacji deszczowej z separatorami</t>
  </si>
  <si>
    <t>Przebudowa budynku w parku miejskim z placem przy Placu Wolności</t>
  </si>
  <si>
    <t>Zakup wiat przystankowych</t>
  </si>
  <si>
    <t>Zakup: kopiarka,komputery</t>
  </si>
  <si>
    <t>Przebudowa budynku na Centrum Integracji Kulturalnej w Olecku przy ul. Kopernika 6</t>
  </si>
  <si>
    <t>opłaty za odprowadzanie wód opadowych</t>
  </si>
  <si>
    <t>woda i energia elektryczna</t>
  </si>
  <si>
    <t>odłów psów</t>
  </si>
  <si>
    <t>znakowanie ulic, naprawy, odnawianie ławek i inne</t>
  </si>
  <si>
    <t>6010</t>
  </si>
  <si>
    <t>wydatki osobowe nie zaliczane do wynagrodzeń</t>
  </si>
  <si>
    <t>odbudowa ściezki rowerowej na szlaku Jaśki-Duły-Gordejki-Doliwy ( projekt, mostek,odkrzaczenie)</t>
  </si>
  <si>
    <t>remont drenażu odwodniającego budynki nr 20,22,24,26 ul.Kolejowa</t>
  </si>
  <si>
    <t>wzrost zatrudnienia - 1 etat USC</t>
  </si>
  <si>
    <t>pozostałe wydatki, w tym:</t>
  </si>
  <si>
    <t xml:space="preserve">II etap kanalizacji deszczowej z separatorami </t>
  </si>
  <si>
    <t>woda, energia elektryczna,</t>
  </si>
  <si>
    <t>jednostkom nie zaliczanym do sektora finansów publ.</t>
  </si>
  <si>
    <t>Kultura i ochrona dziedzictwa narodowego</t>
  </si>
  <si>
    <t>dotacja na zadanie powierzone-biblioteka</t>
  </si>
  <si>
    <t>2320</t>
  </si>
  <si>
    <t xml:space="preserve">§ </t>
  </si>
  <si>
    <t>75807</t>
  </si>
  <si>
    <t>75831</t>
  </si>
  <si>
    <t>75615</t>
  </si>
  <si>
    <t>wpływy z opłaty adiacenckiej</t>
  </si>
  <si>
    <t>0350</t>
  </si>
  <si>
    <t>0310</t>
  </si>
  <si>
    <t>0320</t>
  </si>
  <si>
    <t>0330</t>
  </si>
  <si>
    <t>0340</t>
  </si>
  <si>
    <t>0360</t>
  </si>
  <si>
    <t>0500</t>
  </si>
  <si>
    <t>0370</t>
  </si>
  <si>
    <t>0410</t>
  </si>
  <si>
    <t>0430</t>
  </si>
  <si>
    <t>0440</t>
  </si>
  <si>
    <t>0450</t>
  </si>
  <si>
    <t>0460</t>
  </si>
  <si>
    <t>0480</t>
  </si>
  <si>
    <t>0490</t>
  </si>
  <si>
    <t>0830</t>
  </si>
  <si>
    <t>0750</t>
  </si>
  <si>
    <t>0470</t>
  </si>
  <si>
    <t>0770</t>
  </si>
  <si>
    <t>0760</t>
  </si>
  <si>
    <t>0920</t>
  </si>
  <si>
    <t>dochody z prowizji, kar umownych, odszkodowań</t>
  </si>
  <si>
    <t>5% udział od opłat na rzecz budż.państwa za zad.zlecone</t>
  </si>
  <si>
    <t>wpływy z usług ( np.specyfikacje, reklama)</t>
  </si>
  <si>
    <t>dochody z czynszów mieszkalnych, dzierżawy i innych</t>
  </si>
  <si>
    <t>dochody z dzierżawy i innych umów</t>
  </si>
  <si>
    <t>Urząd Miejski</t>
  </si>
  <si>
    <t>Przeciwdziałanie alkoholizmowi-wpływy z opłat za zezw.</t>
  </si>
  <si>
    <t>Usługi opiekuńcze -opłaty za usługi opiekuńcze własne</t>
  </si>
  <si>
    <t>Przedszkola-wpływy z opłat za przedszkole</t>
  </si>
  <si>
    <t>Wpływy z pod. doch.od osób fizycznych-karta podatkowa</t>
  </si>
  <si>
    <t xml:space="preserve">OGÓŁEM  WYDATKI, w tym </t>
  </si>
  <si>
    <t>01030</t>
  </si>
  <si>
    <t>Izby rolnicze</t>
  </si>
  <si>
    <t>2850</t>
  </si>
  <si>
    <t>wpłaty gmin na rzecz izb rolniczych( 2% uzysk.wpł.)</t>
  </si>
  <si>
    <t>70021</t>
  </si>
  <si>
    <t>Towarzystwa Budownictwa Społecznego</t>
  </si>
  <si>
    <t>71035</t>
  </si>
  <si>
    <t>Cmentarze</t>
  </si>
  <si>
    <t>Składki na ubezp.zdrowotne za osoby pob.świad</t>
  </si>
  <si>
    <t>zakup usług pozostałych( cmentarze)</t>
  </si>
  <si>
    <t>wydatki rzeczowe-świadczenia wypłacane w ramach pomocy społecznej</t>
  </si>
  <si>
    <t>wydatki rzeczowe-Dodatki mieszkaniowe</t>
  </si>
  <si>
    <t>Melioracje wodne</t>
  </si>
  <si>
    <t>budowa przejazdu ul.M.Konopnickiej-E.Orzeszkowej</t>
  </si>
  <si>
    <t>modernizacja drogi Babki Gąseckie-Pomiany</t>
  </si>
  <si>
    <t>wykupienie gruntów pod drogę Plewki-2 projekty techniczne</t>
  </si>
  <si>
    <t>dotacja celowa na dofinansowanie zadań zleconych do realizacji pozost. jedn. nie zaliczanym do sektora f.p.</t>
  </si>
  <si>
    <t>odpis na FŚS( 5,92x1985x37,5%)</t>
  </si>
  <si>
    <t>Budżet gminy w latach</t>
  </si>
  <si>
    <t xml:space="preserve">Subwencje </t>
  </si>
  <si>
    <t>Związek Komun.</t>
  </si>
  <si>
    <t>Poniesio-</t>
  </si>
  <si>
    <t>Zagwaranto-</t>
  </si>
  <si>
    <t>ne</t>
  </si>
  <si>
    <t xml:space="preserve">środki </t>
  </si>
  <si>
    <t>wane środki</t>
  </si>
  <si>
    <t xml:space="preserve">przez </t>
  </si>
  <si>
    <t>z planu budżetu</t>
  </si>
  <si>
    <t>własne w</t>
  </si>
  <si>
    <t>gminę</t>
  </si>
  <si>
    <t xml:space="preserve">gminy </t>
  </si>
  <si>
    <t>budżetu</t>
  </si>
  <si>
    <t>budżecie</t>
  </si>
  <si>
    <t xml:space="preserve">wydatki </t>
  </si>
  <si>
    <t>gminy na</t>
  </si>
  <si>
    <t>(od 9 do11)</t>
  </si>
  <si>
    <t>Budowa sieci wodociągowej i kanalizacji sanitarnej Olecko-Możne, gm.Olecko</t>
  </si>
  <si>
    <t>Budowa wodociągu Dworek Mazurski-Pieńki-Babki Oleckie-Dąbrowskie-Możne-Raczki Wielkie, Gmina Olecko"</t>
  </si>
  <si>
    <t>Świetlica wiejska z boksem garażowym na wóz OSP we wsi Borawskie, gm.Olecko</t>
  </si>
  <si>
    <t>01035</t>
  </si>
  <si>
    <t>"Wrota Warmii i Mazur"elektroniczna platforma funkcjonowania administracji publicznej oraz świadczenia usług publicznych</t>
  </si>
  <si>
    <t>Budowa ulicy z infrastrukturą towarzyszącą na osiedlu Siejnik w Olecku</t>
  </si>
  <si>
    <t>Przebudowa budynku przedszkola na centrum integracji kulturalnej w Olecku ul. Kopernika 6</t>
  </si>
  <si>
    <t>Środki własne gminy wykazane są w kolumnie 7, 9, 12.</t>
  </si>
  <si>
    <t>WYDATKI  NA PROGRAMY I PROJEKTY REALIZOWANE W LATACH  2006-2008 ZE ŚRODKÓW FUNDUSZY STRUKTURALNYCH LUB FUNDUSZU SPÓJNOŚCI UNII EUROPEJSKIEJ</t>
  </si>
  <si>
    <t>Pomoc materialna dla studentów</t>
  </si>
  <si>
    <t>GOSPODARKA KOMUNALNA I OCHRONA ŚRODOWISKA</t>
  </si>
  <si>
    <t>jednostkom nie zaliczanym do sektora finansów publicznych</t>
  </si>
  <si>
    <t>utrzymanie szaletów</t>
  </si>
  <si>
    <t>Gospodarka komunalna i ochrona środowiska</t>
  </si>
  <si>
    <t>wpływy ze sprzedaży usług</t>
  </si>
  <si>
    <t>75601</t>
  </si>
  <si>
    <t>75618</t>
  </si>
  <si>
    <t>75619</t>
  </si>
  <si>
    <t>wpływy z przekształcenia prawa użytk.wieczystego</t>
  </si>
  <si>
    <t>wpływy z odpłatnego nabycia prawa własności nieruch.</t>
  </si>
  <si>
    <t>wpływy za zarząd, użytkowanie i użytkow. wieczyste</t>
  </si>
  <si>
    <t xml:space="preserve">dochody z najmu i dzierżawy oraz innych umów </t>
  </si>
  <si>
    <t xml:space="preserve">składki na ubezpieczenia społeczne </t>
  </si>
  <si>
    <t>80146</t>
  </si>
  <si>
    <t>Dokształcanie i doskonalenie nauczycieli</t>
  </si>
  <si>
    <t>czenia społeczne</t>
  </si>
  <si>
    <t>delegacje  zagraniczne( wyjazdy, obsługa delegacji)</t>
  </si>
  <si>
    <t>dotacja na utrzymanie czystości dróg powiatowych</t>
  </si>
  <si>
    <t>wydatki na ogłoszenia i inne</t>
  </si>
  <si>
    <t>delegacje  krajowe ( wyjazdy, obsługa delegacji)</t>
  </si>
  <si>
    <t>usługi prawne, szkolenia itp..</t>
  </si>
  <si>
    <t>konserwacja maszyn biurowych</t>
  </si>
  <si>
    <t>wpłaty na PFRON</t>
  </si>
  <si>
    <t>A</t>
  </si>
  <si>
    <t>B</t>
  </si>
  <si>
    <t>C</t>
  </si>
  <si>
    <t>D</t>
  </si>
  <si>
    <t>E</t>
  </si>
  <si>
    <t>Dochody</t>
  </si>
  <si>
    <t>wydatków</t>
  </si>
  <si>
    <t>geodezyjny podział terenu</t>
  </si>
  <si>
    <t>szacunki nieruchomości i inne usługi</t>
  </si>
  <si>
    <t>wynajm sali konferencyjnej</t>
  </si>
  <si>
    <t>Wpływy z podatku rolnego, podatku leśnego, podatku od czynności cywilnoprawnych, podatków i opłat lokalnych od osób prawnych i innych jednostek organizacyjnych</t>
  </si>
  <si>
    <t>Dotacja celowa do przebudowy chodnika przy ul. Sembrzyckiego</t>
  </si>
  <si>
    <t>2006-2008</t>
  </si>
  <si>
    <t>na wydatki inwestycyjne</t>
  </si>
  <si>
    <t>zakup nagród na olimpiadę wiedzy rolniczej</t>
  </si>
  <si>
    <t>z dnia  29 grudnia 2005r.</t>
  </si>
  <si>
    <t xml:space="preserve"> z dnia 29 grudnia 2005r.</t>
  </si>
  <si>
    <t>z dnia 29 grudnia 2005 roku</t>
  </si>
  <si>
    <t>Oczyszczanie miasta</t>
  </si>
  <si>
    <t>Plany zagospodarowania przestrzennego-dotacja z gminy Świętajno</t>
  </si>
  <si>
    <t>Planowanie przestrzenne</t>
  </si>
  <si>
    <t>Fundusz Małych Projektów,Polska Granica Wschodnia,Phare 2003</t>
  </si>
  <si>
    <t>71095</t>
  </si>
  <si>
    <t>Stworzenie Lokalnego Planu Rewitalizacji</t>
  </si>
  <si>
    <t>Stworzenie Lokalnego Planu Rewitalizacji jako szansy na poprawę standardów życia w Olecku</t>
  </si>
  <si>
    <t>zadań wspólnych realizowanych w drodze</t>
  </si>
  <si>
    <t>Załącznik Nr 1 do Uchwały Nr XLI/311/05</t>
  </si>
  <si>
    <t>Załącznik Nr 2 do Uchwały Nr XLI/311/05</t>
  </si>
  <si>
    <t>Załącznik Nr 3 do Uchwały Nr XLI/311/05</t>
  </si>
  <si>
    <t>Załącznik Nr 8 do uchwały Nr XLI/311/05</t>
  </si>
  <si>
    <t>Załacznik Nr 8a do uchwały Nr XLI/311/05</t>
  </si>
  <si>
    <t>Załącznik Nr 11 do uchwały Nr XLI/311/05</t>
  </si>
  <si>
    <t>Świadczenie usług publicznych drogą elektroniczną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</si>
</sst>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"/>
    <numFmt numFmtId="173" formatCode="0.0"/>
    <numFmt numFmtId="174" formatCode="[$-415]d\ mmmm\ yyyy"/>
    <numFmt numFmtId="175" formatCode="#,##0.0000"/>
  </numFmts>
  <fonts count="48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32"/>
      <name val="Times New Roman CE"/>
      <family val="1"/>
    </font>
    <font>
      <b/>
      <i/>
      <sz val="10"/>
      <color indexed="32"/>
      <name val="Times New Roman CE"/>
      <family val="1"/>
    </font>
    <font>
      <b/>
      <sz val="10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11"/>
      <name val="Arial CE"/>
      <family val="2"/>
    </font>
    <font>
      <b/>
      <u val="single"/>
      <sz val="10"/>
      <name val="Times New Roman CE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12"/>
      <name val="Times New Roman CE"/>
      <family val="1"/>
    </font>
    <font>
      <b/>
      <i/>
      <sz val="12"/>
      <name val="Times New Roman CE"/>
      <family val="1"/>
    </font>
    <font>
      <sz val="8"/>
      <name val="Arial CE"/>
      <family val="0"/>
    </font>
    <font>
      <sz val="10"/>
      <name val="Times New Roman"/>
      <family val="1"/>
    </font>
    <font>
      <sz val="13"/>
      <name val="Times New Roman CE"/>
      <family val="1"/>
    </font>
    <font>
      <b/>
      <sz val="10"/>
      <name val="Arial"/>
      <family val="2"/>
    </font>
    <font>
      <b/>
      <sz val="10"/>
      <color indexed="18"/>
      <name val="Times New Roman CE"/>
      <family val="0"/>
    </font>
    <font>
      <sz val="10"/>
      <color indexed="18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62"/>
      <name val="Arial"/>
      <family val="2"/>
    </font>
    <font>
      <b/>
      <sz val="10"/>
      <color indexed="16"/>
      <name val="Arial"/>
      <family val="2"/>
    </font>
    <font>
      <b/>
      <sz val="10"/>
      <color indexed="32"/>
      <name val="Arial"/>
      <family val="2"/>
    </font>
    <font>
      <b/>
      <sz val="9"/>
      <color indexed="32"/>
      <name val="Arial"/>
      <family val="2"/>
    </font>
    <font>
      <b/>
      <sz val="9"/>
      <name val="Arial"/>
      <family val="2"/>
    </font>
    <font>
      <b/>
      <i/>
      <sz val="10"/>
      <color indexed="32"/>
      <name val="Arial"/>
      <family val="2"/>
    </font>
    <font>
      <sz val="9"/>
      <color indexed="8"/>
      <name val="Arial"/>
      <family val="2"/>
    </font>
    <font>
      <b/>
      <sz val="11"/>
      <color indexed="12"/>
      <name val="Arial"/>
      <family val="2"/>
    </font>
    <font>
      <b/>
      <i/>
      <sz val="9"/>
      <color indexed="32"/>
      <name val="Arial"/>
      <family val="2"/>
    </font>
    <font>
      <b/>
      <sz val="8"/>
      <color indexed="32"/>
      <name val="Times New Roman CE"/>
      <family val="1"/>
    </font>
    <font>
      <b/>
      <sz val="8"/>
      <color indexed="18"/>
      <name val="Times New Roman CE"/>
      <family val="0"/>
    </font>
    <font>
      <b/>
      <i/>
      <sz val="8"/>
      <color indexed="32"/>
      <name val="Times New Roman CE"/>
      <family val="1"/>
    </font>
    <font>
      <u val="single"/>
      <sz val="10"/>
      <name val="Arial CE"/>
      <family val="0"/>
    </font>
    <font>
      <u val="single"/>
      <sz val="10"/>
      <color indexed="6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</fills>
  <borders count="115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tted"/>
      <bottom style="dotted"/>
    </border>
    <border>
      <left style="double"/>
      <right style="double"/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tted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medium"/>
    </border>
    <border>
      <left style="thin"/>
      <right style="thin"/>
      <top style="thin"/>
      <bottom style="thin"/>
    </border>
    <border>
      <left style="double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double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double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0"/>
      </top>
      <bottom style="thin">
        <color indexed="8"/>
      </bottom>
    </border>
    <border>
      <left style="double"/>
      <right style="double"/>
      <top style="hair">
        <color indexed="2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double"/>
      <top style="thin">
        <color indexed="8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ashed"/>
    </border>
    <border>
      <left style="double"/>
      <right style="double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double"/>
      <right style="double"/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 style="thin"/>
      <right style="double"/>
      <top style="dotted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 style="dotted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4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2" fillId="0" borderId="16" xfId="0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10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justify" vertical="top"/>
    </xf>
    <xf numFmtId="3" fontId="2" fillId="0" borderId="21" xfId="0" applyNumberFormat="1" applyFont="1" applyBorder="1" applyAlignment="1">
      <alignment/>
    </xf>
    <xf numFmtId="0" fontId="11" fillId="0" borderId="0" xfId="0" applyFont="1" applyAlignment="1">
      <alignment/>
    </xf>
    <xf numFmtId="3" fontId="2" fillId="0" borderId="4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25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0" xfId="0" applyFont="1" applyFill="1" applyBorder="1" applyAlignment="1">
      <alignment horizontal="right"/>
    </xf>
    <xf numFmtId="0" fontId="12" fillId="0" borderId="30" xfId="0" applyFont="1" applyFill="1" applyBorder="1" applyAlignment="1">
      <alignment/>
    </xf>
    <xf numFmtId="49" fontId="12" fillId="0" borderId="31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3" fontId="12" fillId="0" borderId="32" xfId="0" applyNumberFormat="1" applyFont="1" applyBorder="1" applyAlignment="1" applyProtection="1">
      <alignment horizontal="right"/>
      <protection locked="0"/>
    </xf>
    <xf numFmtId="3" fontId="12" fillId="0" borderId="32" xfId="0" applyNumberFormat="1" applyFont="1" applyFill="1" applyBorder="1" applyAlignment="1" applyProtection="1">
      <alignment/>
      <protection locked="0"/>
    </xf>
    <xf numFmtId="3" fontId="12" fillId="0" borderId="31" xfId="0" applyNumberFormat="1" applyFont="1" applyBorder="1" applyAlignment="1" applyProtection="1">
      <alignment/>
      <protection locked="0"/>
    </xf>
    <xf numFmtId="3" fontId="12" fillId="0" borderId="30" xfId="0" applyNumberFormat="1" applyFont="1" applyBorder="1" applyAlignment="1" applyProtection="1">
      <alignment/>
      <protection locked="0"/>
    </xf>
    <xf numFmtId="3" fontId="12" fillId="0" borderId="33" xfId="0" applyNumberFormat="1" applyFont="1" applyBorder="1" applyAlignment="1" applyProtection="1">
      <alignment/>
      <protection locked="0"/>
    </xf>
    <xf numFmtId="3" fontId="12" fillId="0" borderId="30" xfId="0" applyNumberFormat="1" applyFont="1" applyFill="1" applyBorder="1" applyAlignment="1" applyProtection="1">
      <alignment/>
      <protection locked="0"/>
    </xf>
    <xf numFmtId="3" fontId="12" fillId="0" borderId="32" xfId="0" applyNumberFormat="1" applyFont="1" applyBorder="1" applyAlignment="1" applyProtection="1">
      <alignment/>
      <protection locked="0"/>
    </xf>
    <xf numFmtId="0" fontId="12" fillId="0" borderId="2" xfId="0" applyFont="1" applyBorder="1" applyAlignment="1">
      <alignment horizontal="right"/>
    </xf>
    <xf numFmtId="3" fontId="12" fillId="0" borderId="34" xfId="0" applyNumberFormat="1" applyFont="1" applyFill="1" applyBorder="1" applyAlignment="1" applyProtection="1">
      <alignment/>
      <protection locked="0"/>
    </xf>
    <xf numFmtId="3" fontId="12" fillId="0" borderId="9" xfId="0" applyNumberFormat="1" applyFont="1" applyBorder="1" applyAlignment="1" applyProtection="1">
      <alignment/>
      <protection locked="0"/>
    </xf>
    <xf numFmtId="0" fontId="12" fillId="0" borderId="4" xfId="0" applyFont="1" applyBorder="1" applyAlignment="1">
      <alignment/>
    </xf>
    <xf numFmtId="49" fontId="12" fillId="0" borderId="7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3" fontId="12" fillId="0" borderId="35" xfId="0" applyNumberFormat="1" applyFont="1" applyBorder="1" applyAlignment="1" applyProtection="1">
      <alignment horizontal="right"/>
      <protection locked="0"/>
    </xf>
    <xf numFmtId="3" fontId="12" fillId="0" borderId="7" xfId="0" applyNumberFormat="1" applyFont="1" applyBorder="1" applyAlignment="1" applyProtection="1">
      <alignment/>
      <protection locked="0"/>
    </xf>
    <xf numFmtId="3" fontId="12" fillId="0" borderId="4" xfId="0" applyNumberFormat="1" applyFont="1" applyBorder="1" applyAlignment="1" applyProtection="1">
      <alignment/>
      <protection locked="0"/>
    </xf>
    <xf numFmtId="3" fontId="12" fillId="0" borderId="36" xfId="0" applyNumberFormat="1" applyFont="1" applyBorder="1" applyAlignment="1" applyProtection="1">
      <alignment/>
      <protection locked="0"/>
    </xf>
    <xf numFmtId="3" fontId="12" fillId="0" borderId="35" xfId="0" applyNumberFormat="1" applyFont="1" applyBorder="1" applyAlignment="1" applyProtection="1">
      <alignment/>
      <protection locked="0"/>
    </xf>
    <xf numFmtId="3" fontId="12" fillId="0" borderId="4" xfId="0" applyNumberFormat="1" applyFont="1" applyFill="1" applyBorder="1" applyAlignment="1" applyProtection="1">
      <alignment/>
      <protection locked="0"/>
    </xf>
    <xf numFmtId="3" fontId="12" fillId="0" borderId="35" xfId="0" applyNumberFormat="1" applyFont="1" applyFill="1" applyBorder="1" applyAlignment="1" applyProtection="1">
      <alignment/>
      <protection locked="0"/>
    </xf>
    <xf numFmtId="0" fontId="12" fillId="2" borderId="10" xfId="0" applyFont="1" applyFill="1" applyBorder="1" applyAlignment="1">
      <alignment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/>
    </xf>
    <xf numFmtId="3" fontId="12" fillId="2" borderId="10" xfId="0" applyNumberFormat="1" applyFont="1" applyFill="1" applyBorder="1" applyAlignment="1" applyProtection="1">
      <alignment horizontal="right"/>
      <protection locked="0"/>
    </xf>
    <xf numFmtId="3" fontId="12" fillId="2" borderId="11" xfId="0" applyNumberFormat="1" applyFont="1" applyFill="1" applyBorder="1" applyAlignment="1" applyProtection="1">
      <alignment/>
      <protection locked="0"/>
    </xf>
    <xf numFmtId="3" fontId="12" fillId="2" borderId="10" xfId="0" applyNumberFormat="1" applyFont="1" applyFill="1" applyBorder="1" applyAlignment="1" applyProtection="1">
      <alignment/>
      <protection locked="0"/>
    </xf>
    <xf numFmtId="0" fontId="12" fillId="3" borderId="10" xfId="0" applyFont="1" applyFill="1" applyBorder="1" applyAlignment="1">
      <alignment/>
    </xf>
    <xf numFmtId="0" fontId="15" fillId="3" borderId="10" xfId="0" applyFont="1" applyFill="1" applyBorder="1" applyAlignment="1">
      <alignment/>
    </xf>
    <xf numFmtId="3" fontId="12" fillId="3" borderId="10" xfId="0" applyNumberFormat="1" applyFont="1" applyFill="1" applyBorder="1" applyAlignment="1">
      <alignment/>
    </xf>
    <xf numFmtId="3" fontId="12" fillId="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2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8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6" fillId="0" borderId="42" xfId="0" applyFont="1" applyBorder="1" applyAlignment="1">
      <alignment horizontal="center"/>
    </xf>
    <xf numFmtId="3" fontId="7" fillId="0" borderId="29" xfId="0" applyNumberFormat="1" applyFont="1" applyBorder="1" applyAlignment="1">
      <alignment horizontal="right"/>
    </xf>
    <xf numFmtId="0" fontId="7" fillId="0" borderId="42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7" fillId="0" borderId="44" xfId="0" applyFont="1" applyBorder="1" applyAlignment="1">
      <alignment/>
    </xf>
    <xf numFmtId="0" fontId="6" fillId="0" borderId="44" xfId="0" applyFont="1" applyBorder="1" applyAlignment="1">
      <alignment horizontal="center"/>
    </xf>
    <xf numFmtId="3" fontId="7" fillId="0" borderId="45" xfId="0" applyNumberFormat="1" applyFont="1" applyBorder="1" applyAlignment="1">
      <alignment horizontal="right"/>
    </xf>
    <xf numFmtId="0" fontId="6" fillId="0" borderId="38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3" fontId="6" fillId="0" borderId="48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0" fontId="16" fillId="0" borderId="26" xfId="0" applyFont="1" applyBorder="1" applyAlignment="1">
      <alignment/>
    </xf>
    <xf numFmtId="3" fontId="16" fillId="0" borderId="2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16" fillId="0" borderId="29" xfId="0" applyNumberFormat="1" applyFont="1" applyBorder="1" applyAlignment="1">
      <alignment/>
    </xf>
    <xf numFmtId="0" fontId="16" fillId="0" borderId="24" xfId="0" applyFont="1" applyBorder="1" applyAlignment="1">
      <alignment/>
    </xf>
    <xf numFmtId="3" fontId="16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6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3" fontId="1" fillId="0" borderId="4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/>
    </xf>
    <xf numFmtId="0" fontId="12" fillId="0" borderId="4" xfId="0" applyFont="1" applyBorder="1" applyAlignment="1">
      <alignment vertical="center" wrapText="1"/>
    </xf>
    <xf numFmtId="49" fontId="1" fillId="0" borderId="5" xfId="0" applyNumberFormat="1" applyFont="1" applyBorder="1" applyAlignment="1">
      <alignment horizontal="center"/>
    </xf>
    <xf numFmtId="0" fontId="1" fillId="0" borderId="47" xfId="0" applyFont="1" applyBorder="1" applyAlignment="1">
      <alignment/>
    </xf>
    <xf numFmtId="0" fontId="12" fillId="0" borderId="25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2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26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42" xfId="0" applyFont="1" applyBorder="1" applyAlignment="1">
      <alignment/>
    </xf>
    <xf numFmtId="3" fontId="1" fillId="0" borderId="29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16" fillId="0" borderId="12" xfId="0" applyFont="1" applyBorder="1" applyAlignment="1">
      <alignment horizontal="center"/>
    </xf>
    <xf numFmtId="3" fontId="16" fillId="0" borderId="2" xfId="0" applyNumberFormat="1" applyFont="1" applyBorder="1" applyAlignment="1">
      <alignment horizontal="right"/>
    </xf>
    <xf numFmtId="0" fontId="16" fillId="0" borderId="2" xfId="0" applyFont="1" applyBorder="1" applyAlignment="1">
      <alignment horizontal="center"/>
    </xf>
    <xf numFmtId="49" fontId="16" fillId="0" borderId="2" xfId="0" applyNumberFormat="1" applyFont="1" applyBorder="1" applyAlignment="1">
      <alignment/>
    </xf>
    <xf numFmtId="0" fontId="2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50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3" fontId="6" fillId="0" borderId="47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center"/>
    </xf>
    <xf numFmtId="3" fontId="6" fillId="0" borderId="38" xfId="0" applyNumberFormat="1" applyFont="1" applyBorder="1" applyAlignment="1">
      <alignment horizontal="right"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60" xfId="0" applyFont="1" applyBorder="1" applyAlignment="1">
      <alignment/>
    </xf>
    <xf numFmtId="0" fontId="6" fillId="0" borderId="61" xfId="0" applyFont="1" applyBorder="1" applyAlignment="1">
      <alignment/>
    </xf>
    <xf numFmtId="3" fontId="6" fillId="0" borderId="62" xfId="0" applyNumberFormat="1" applyFont="1" applyBorder="1" applyAlignment="1">
      <alignment horizontal="right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/>
    </xf>
    <xf numFmtId="0" fontId="6" fillId="0" borderId="59" xfId="0" applyFont="1" applyBorder="1" applyAlignment="1">
      <alignment/>
    </xf>
    <xf numFmtId="3" fontId="6" fillId="0" borderId="18" xfId="0" applyNumberFormat="1" applyFont="1" applyBorder="1" applyAlignment="1">
      <alignment horizontal="right"/>
    </xf>
    <xf numFmtId="3" fontId="6" fillId="0" borderId="63" xfId="0" applyNumberFormat="1" applyFont="1" applyBorder="1" applyAlignment="1">
      <alignment horizontal="right"/>
    </xf>
    <xf numFmtId="3" fontId="6" fillId="0" borderId="64" xfId="0" applyNumberFormat="1" applyFont="1" applyBorder="1" applyAlignment="1">
      <alignment horizontal="right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/>
    </xf>
    <xf numFmtId="0" fontId="7" fillId="0" borderId="59" xfId="0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12" fillId="2" borderId="24" xfId="0" applyNumberFormat="1" applyFont="1" applyFill="1" applyBorder="1" applyAlignment="1" applyProtection="1">
      <alignment/>
      <protection locked="0"/>
    </xf>
    <xf numFmtId="3" fontId="12" fillId="2" borderId="29" xfId="0" applyNumberFormat="1" applyFont="1" applyFill="1" applyBorder="1" applyAlignment="1" applyProtection="1">
      <alignment/>
      <protection locked="0"/>
    </xf>
    <xf numFmtId="0" fontId="21" fillId="0" borderId="12" xfId="0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1" fillId="0" borderId="3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3" fontId="1" fillId="0" borderId="63" xfId="0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25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6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40" xfId="0" applyFont="1" applyBorder="1" applyAlignment="1">
      <alignment horizontal="center"/>
    </xf>
    <xf numFmtId="3" fontId="25" fillId="0" borderId="38" xfId="0" applyNumberFormat="1" applyFont="1" applyBorder="1" applyAlignment="1">
      <alignment/>
    </xf>
    <xf numFmtId="0" fontId="25" fillId="0" borderId="66" xfId="0" applyFont="1" applyBorder="1" applyAlignment="1">
      <alignment/>
    </xf>
    <xf numFmtId="3" fontId="25" fillId="0" borderId="66" xfId="0" applyNumberFormat="1" applyFont="1" applyBorder="1" applyAlignment="1">
      <alignment/>
    </xf>
    <xf numFmtId="0" fontId="24" fillId="0" borderId="26" xfId="0" applyFont="1" applyBorder="1" applyAlignment="1">
      <alignment horizontal="center"/>
    </xf>
    <xf numFmtId="0" fontId="24" fillId="0" borderId="38" xfId="0" applyFont="1" applyBorder="1" applyAlignment="1">
      <alignment/>
    </xf>
    <xf numFmtId="3" fontId="24" fillId="0" borderId="38" xfId="0" applyNumberFormat="1" applyFont="1" applyBorder="1" applyAlignment="1">
      <alignment/>
    </xf>
    <xf numFmtId="0" fontId="24" fillId="0" borderId="67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47" xfId="0" applyFont="1" applyBorder="1" applyAlignment="1">
      <alignment horizontal="left"/>
    </xf>
    <xf numFmtId="0" fontId="12" fillId="0" borderId="4" xfId="0" applyFont="1" applyFill="1" applyBorder="1" applyAlignment="1">
      <alignment horizontal="right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3" fontId="1" fillId="0" borderId="2" xfId="0" applyNumberFormat="1" applyFont="1" applyBorder="1" applyAlignment="1">
      <alignment horizontal="justify" vertical="top"/>
    </xf>
    <xf numFmtId="3" fontId="1" fillId="0" borderId="2" xfId="0" applyNumberFormat="1" applyFont="1" applyBorder="1" applyAlignment="1">
      <alignment horizontal="right" vertical="top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/>
    </xf>
    <xf numFmtId="0" fontId="6" fillId="0" borderId="70" xfId="0" applyFont="1" applyBorder="1" applyAlignment="1">
      <alignment/>
    </xf>
    <xf numFmtId="3" fontId="6" fillId="0" borderId="71" xfId="0" applyNumberFormat="1" applyFont="1" applyBorder="1" applyAlignment="1">
      <alignment horizontal="right"/>
    </xf>
    <xf numFmtId="3" fontId="6" fillId="0" borderId="72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73" xfId="0" applyFont="1" applyBorder="1" applyAlignment="1">
      <alignment/>
    </xf>
    <xf numFmtId="3" fontId="6" fillId="0" borderId="74" xfId="0" applyNumberFormat="1" applyFont="1" applyBorder="1" applyAlignment="1">
      <alignment horizontal="right"/>
    </xf>
    <xf numFmtId="3" fontId="6" fillId="0" borderId="35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3" fontId="19" fillId="0" borderId="4" xfId="0" applyNumberFormat="1" applyFont="1" applyBorder="1" applyAlignment="1">
      <alignment/>
    </xf>
    <xf numFmtId="3" fontId="0" fillId="0" borderId="0" xfId="0" applyNumberForma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26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26" fillId="0" borderId="1" xfId="0" applyFont="1" applyBorder="1" applyAlignment="1">
      <alignment/>
    </xf>
    <xf numFmtId="0" fontId="26" fillId="0" borderId="6" xfId="0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4" fontId="26" fillId="0" borderId="23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0" fontId="26" fillId="0" borderId="2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4" fontId="26" fillId="0" borderId="12" xfId="0" applyNumberFormat="1" applyFont="1" applyFill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4" fontId="26" fillId="0" borderId="12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" fontId="26" fillId="0" borderId="23" xfId="0" applyNumberFormat="1" applyFont="1" applyFill="1" applyBorder="1" applyAlignment="1">
      <alignment horizontal="center"/>
    </xf>
    <xf numFmtId="1" fontId="30" fillId="0" borderId="75" xfId="0" applyNumberFormat="1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/>
    </xf>
    <xf numFmtId="0" fontId="30" fillId="0" borderId="75" xfId="0" applyFont="1" applyFill="1" applyBorder="1" applyAlignment="1">
      <alignment/>
    </xf>
    <xf numFmtId="0" fontId="30" fillId="0" borderId="45" xfId="0" applyFont="1" applyFill="1" applyBorder="1" applyAlignment="1">
      <alignment/>
    </xf>
    <xf numFmtId="49" fontId="31" fillId="0" borderId="45" xfId="0" applyNumberFormat="1" applyFont="1" applyFill="1" applyBorder="1" applyAlignment="1">
      <alignment horizontal="right" vertical="top"/>
    </xf>
    <xf numFmtId="3" fontId="31" fillId="0" borderId="45" xfId="0" applyNumberFormat="1" applyFont="1" applyFill="1" applyBorder="1" applyAlignment="1">
      <alignment horizontal="right" vertical="top"/>
    </xf>
    <xf numFmtId="1" fontId="21" fillId="0" borderId="27" xfId="0" applyNumberFormat="1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vertical="center" wrapText="1"/>
    </xf>
    <xf numFmtId="49" fontId="21" fillId="0" borderId="27" xfId="0" applyNumberFormat="1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/>
    </xf>
    <xf numFmtId="49" fontId="21" fillId="0" borderId="63" xfId="0" applyNumberFormat="1" applyFont="1" applyFill="1" applyBorder="1" applyAlignment="1">
      <alignment horizontal="right" vertical="top"/>
    </xf>
    <xf numFmtId="3" fontId="21" fillId="0" borderId="63" xfId="0" applyNumberFormat="1" applyFont="1" applyFill="1" applyBorder="1" applyAlignment="1">
      <alignment horizontal="right" vertical="top"/>
    </xf>
    <xf numFmtId="1" fontId="21" fillId="0" borderId="27" xfId="0" applyNumberFormat="1" applyFont="1" applyFill="1" applyBorder="1" applyAlignment="1">
      <alignment horizontal="right" vertical="center"/>
    </xf>
    <xf numFmtId="0" fontId="26" fillId="0" borderId="76" xfId="0" applyFont="1" applyFill="1" applyBorder="1" applyAlignment="1">
      <alignment/>
    </xf>
    <xf numFmtId="49" fontId="26" fillId="0" borderId="27" xfId="0" applyNumberFormat="1" applyFont="1" applyFill="1" applyBorder="1" applyAlignment="1">
      <alignment horizontal="center" vertical="center"/>
    </xf>
    <xf numFmtId="49" fontId="26" fillId="0" borderId="57" xfId="0" applyNumberFormat="1" applyFont="1" applyFill="1" applyBorder="1" applyAlignment="1">
      <alignment horizontal="center" vertical="center"/>
    </xf>
    <xf numFmtId="49" fontId="26" fillId="0" borderId="48" xfId="0" applyNumberFormat="1" applyFont="1" applyFill="1" applyBorder="1" applyAlignment="1">
      <alignment horizontal="right" vertical="top"/>
    </xf>
    <xf numFmtId="3" fontId="26" fillId="0" borderId="48" xfId="0" applyNumberFormat="1" applyFont="1" applyFill="1" applyBorder="1" applyAlignment="1">
      <alignment horizontal="right" vertical="top"/>
    </xf>
    <xf numFmtId="0" fontId="21" fillId="0" borderId="76" xfId="0" applyFont="1" applyFill="1" applyBorder="1" applyAlignment="1">
      <alignment vertical="top" wrapText="1"/>
    </xf>
    <xf numFmtId="49" fontId="26" fillId="0" borderId="57" xfId="0" applyNumberFormat="1" applyFont="1" applyFill="1" applyBorder="1" applyAlignment="1">
      <alignment horizontal="center" vertical="top"/>
    </xf>
    <xf numFmtId="1" fontId="26" fillId="0" borderId="27" xfId="0" applyNumberFormat="1" applyFont="1" applyBorder="1" applyAlignment="1">
      <alignment horizontal="right" vertical="center"/>
    </xf>
    <xf numFmtId="0" fontId="26" fillId="0" borderId="77" xfId="0" applyFont="1" applyBorder="1" applyAlignment="1">
      <alignment/>
    </xf>
    <xf numFmtId="49" fontId="26" fillId="0" borderId="27" xfId="0" applyNumberFormat="1" applyFont="1" applyBorder="1" applyAlignment="1">
      <alignment horizontal="center" vertical="center"/>
    </xf>
    <xf numFmtId="49" fontId="26" fillId="0" borderId="57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/>
    </xf>
    <xf numFmtId="0" fontId="26" fillId="0" borderId="58" xfId="0" applyFont="1" applyBorder="1" applyAlignment="1">
      <alignment/>
    </xf>
    <xf numFmtId="0" fontId="21" fillId="0" borderId="76" xfId="0" applyFont="1" applyFill="1" applyBorder="1" applyAlignment="1">
      <alignment wrapText="1"/>
    </xf>
    <xf numFmtId="49" fontId="21" fillId="0" borderId="57" xfId="0" applyNumberFormat="1" applyFont="1" applyFill="1" applyBorder="1" applyAlignment="1">
      <alignment horizontal="center" vertical="top"/>
    </xf>
    <xf numFmtId="49" fontId="21" fillId="0" borderId="48" xfId="0" applyNumberFormat="1" applyFont="1" applyFill="1" applyBorder="1" applyAlignment="1">
      <alignment horizontal="right" vertical="top"/>
    </xf>
    <xf numFmtId="3" fontId="21" fillId="0" borderId="48" xfId="0" applyNumberFormat="1" applyFont="1" applyFill="1" applyBorder="1" applyAlignment="1">
      <alignment horizontal="right" vertical="top"/>
    </xf>
    <xf numFmtId="49" fontId="26" fillId="0" borderId="4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49" fontId="26" fillId="0" borderId="2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1" fontId="21" fillId="0" borderId="27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/>
    </xf>
    <xf numFmtId="49" fontId="21" fillId="0" borderId="57" xfId="0" applyNumberFormat="1" applyFont="1" applyBorder="1" applyAlignment="1">
      <alignment horizontal="center" vertical="center"/>
    </xf>
    <xf numFmtId="0" fontId="26" fillId="0" borderId="76" xfId="0" applyFont="1" applyBorder="1" applyAlignment="1">
      <alignment/>
    </xf>
    <xf numFmtId="0" fontId="21" fillId="0" borderId="76" xfId="0" applyFont="1" applyBorder="1" applyAlignment="1">
      <alignment/>
    </xf>
    <xf numFmtId="49" fontId="21" fillId="0" borderId="27" xfId="0" applyNumberFormat="1" applyFont="1" applyBorder="1" applyAlignment="1">
      <alignment horizontal="center" vertical="center"/>
    </xf>
    <xf numFmtId="0" fontId="21" fillId="0" borderId="76" xfId="0" applyFont="1" applyFill="1" applyBorder="1" applyAlignment="1">
      <alignment/>
    </xf>
    <xf numFmtId="49" fontId="21" fillId="0" borderId="57" xfId="0" applyNumberFormat="1" applyFont="1" applyFill="1" applyBorder="1" applyAlignment="1">
      <alignment horizontal="center" vertical="center"/>
    </xf>
    <xf numFmtId="1" fontId="30" fillId="0" borderId="57" xfId="0" applyNumberFormat="1" applyFont="1" applyBorder="1" applyAlignment="1">
      <alignment horizontal="center" vertical="center"/>
    </xf>
    <xf numFmtId="0" fontId="31" fillId="0" borderId="57" xfId="0" applyFont="1" applyBorder="1" applyAlignment="1">
      <alignment/>
    </xf>
    <xf numFmtId="49" fontId="31" fillId="0" borderId="57" xfId="0" applyNumberFormat="1" applyFont="1" applyBorder="1" applyAlignment="1">
      <alignment horizontal="center" vertical="center"/>
    </xf>
    <xf numFmtId="49" fontId="31" fillId="0" borderId="48" xfId="0" applyNumberFormat="1" applyFont="1" applyBorder="1" applyAlignment="1">
      <alignment horizontal="center" vertical="center"/>
    </xf>
    <xf numFmtId="49" fontId="31" fillId="0" borderId="48" xfId="0" applyNumberFormat="1" applyFont="1" applyFill="1" applyBorder="1" applyAlignment="1">
      <alignment horizontal="right" vertical="top"/>
    </xf>
    <xf numFmtId="3" fontId="31" fillId="0" borderId="48" xfId="0" applyNumberFormat="1" applyFont="1" applyFill="1" applyBorder="1" applyAlignment="1">
      <alignment horizontal="right" vertical="top"/>
    </xf>
    <xf numFmtId="0" fontId="21" fillId="0" borderId="57" xfId="0" applyFont="1" applyBorder="1" applyAlignment="1">
      <alignment/>
    </xf>
    <xf numFmtId="49" fontId="21" fillId="0" borderId="12" xfId="0" applyNumberFormat="1" applyFont="1" applyBorder="1" applyAlignment="1">
      <alignment horizontal="center" vertical="center"/>
    </xf>
    <xf numFmtId="0" fontId="21" fillId="0" borderId="58" xfId="0" applyFont="1" applyFill="1" applyBorder="1" applyAlignment="1">
      <alignment vertical="top" wrapText="1"/>
    </xf>
    <xf numFmtId="49" fontId="21" fillId="0" borderId="63" xfId="0" applyNumberFormat="1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vertical="top" wrapText="1"/>
    </xf>
    <xf numFmtId="49" fontId="26" fillId="0" borderId="48" xfId="0" applyNumberFormat="1" applyFont="1" applyFill="1" applyBorder="1" applyAlignment="1">
      <alignment horizontal="center" vertical="center"/>
    </xf>
    <xf numFmtId="1" fontId="26" fillId="0" borderId="27" xfId="0" applyNumberFormat="1" applyFont="1" applyBorder="1" applyAlignment="1">
      <alignment horizontal="right"/>
    </xf>
    <xf numFmtId="0" fontId="32" fillId="0" borderId="58" xfId="0" applyFont="1" applyBorder="1" applyAlignment="1">
      <alignment/>
    </xf>
    <xf numFmtId="0" fontId="26" fillId="0" borderId="55" xfId="0" applyFont="1" applyBorder="1" applyAlignment="1">
      <alignment/>
    </xf>
    <xf numFmtId="49" fontId="26" fillId="0" borderId="54" xfId="0" applyNumberFormat="1" applyFont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right" vertical="top"/>
    </xf>
    <xf numFmtId="3" fontId="26" fillId="0" borderId="12" xfId="0" applyNumberFormat="1" applyFont="1" applyFill="1" applyBorder="1" applyAlignment="1">
      <alignment horizontal="right" vertical="top"/>
    </xf>
    <xf numFmtId="1" fontId="26" fillId="0" borderId="57" xfId="0" applyNumberFormat="1" applyFont="1" applyBorder="1" applyAlignment="1">
      <alignment horizontal="right" vertical="center"/>
    </xf>
    <xf numFmtId="0" fontId="26" fillId="0" borderId="58" xfId="0" applyFont="1" applyBorder="1" applyAlignment="1">
      <alignment vertical="center" wrapText="1"/>
    </xf>
    <xf numFmtId="49" fontId="26" fillId="0" borderId="63" xfId="0" applyNumberFormat="1" applyFont="1" applyBorder="1" applyAlignment="1">
      <alignment horizontal="center" vertical="center"/>
    </xf>
    <xf numFmtId="49" fontId="26" fillId="0" borderId="63" xfId="0" applyNumberFormat="1" applyFont="1" applyFill="1" applyBorder="1" applyAlignment="1">
      <alignment horizontal="right" vertical="top"/>
    </xf>
    <xf numFmtId="3" fontId="26" fillId="0" borderId="63" xfId="0" applyNumberFormat="1" applyFont="1" applyFill="1" applyBorder="1" applyAlignment="1">
      <alignment horizontal="right" vertical="top"/>
    </xf>
    <xf numFmtId="1" fontId="30" fillId="0" borderId="27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/>
    </xf>
    <xf numFmtId="49" fontId="31" fillId="0" borderId="12" xfId="0" applyNumberFormat="1" applyFont="1" applyBorder="1" applyAlignment="1">
      <alignment horizontal="center" vertical="center"/>
    </xf>
    <xf numFmtId="0" fontId="26" fillId="0" borderId="76" xfId="0" applyFont="1" applyFill="1" applyBorder="1" applyAlignment="1">
      <alignment horizontal="left" wrapText="1"/>
    </xf>
    <xf numFmtId="1" fontId="26" fillId="0" borderId="27" xfId="0" applyNumberFormat="1" applyFont="1" applyFill="1" applyBorder="1" applyAlignment="1">
      <alignment horizontal="right" vertical="center"/>
    </xf>
    <xf numFmtId="49" fontId="26" fillId="0" borderId="12" xfId="0" applyNumberFormat="1" applyFont="1" applyFill="1" applyBorder="1" applyAlignment="1">
      <alignment horizontal="center" vertical="center"/>
    </xf>
    <xf numFmtId="1" fontId="21" fillId="0" borderId="27" xfId="0" applyNumberFormat="1" applyFont="1" applyBorder="1" applyAlignment="1">
      <alignment horizontal="center" vertical="center"/>
    </xf>
    <xf numFmtId="1" fontId="26" fillId="0" borderId="27" xfId="0" applyNumberFormat="1" applyFont="1" applyBorder="1" applyAlignment="1">
      <alignment horizontal="center" vertical="center"/>
    </xf>
    <xf numFmtId="0" fontId="31" fillId="0" borderId="58" xfId="0" applyFont="1" applyBorder="1" applyAlignment="1">
      <alignment/>
    </xf>
    <xf numFmtId="49" fontId="30" fillId="0" borderId="57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right" vertical="center"/>
    </xf>
    <xf numFmtId="0" fontId="21" fillId="0" borderId="55" xfId="0" applyFont="1" applyBorder="1" applyAlignment="1">
      <alignment/>
    </xf>
    <xf numFmtId="49" fontId="21" fillId="0" borderId="54" xfId="0" applyNumberFormat="1" applyFont="1" applyBorder="1" applyAlignment="1">
      <alignment horizontal="center" vertical="center"/>
    </xf>
    <xf numFmtId="49" fontId="21" fillId="0" borderId="48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vertical="center" wrapText="1"/>
    </xf>
    <xf numFmtId="1" fontId="26" fillId="0" borderId="57" xfId="0" applyNumberFormat="1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1" fillId="0" borderId="58" xfId="0" applyFont="1" applyBorder="1" applyAlignment="1">
      <alignment vertical="center"/>
    </xf>
    <xf numFmtId="49" fontId="30" fillId="0" borderId="57" xfId="0" applyNumberFormat="1" applyFont="1" applyBorder="1" applyAlignment="1">
      <alignment/>
    </xf>
    <xf numFmtId="49" fontId="31" fillId="0" borderId="57" xfId="0" applyNumberFormat="1" applyFont="1" applyFill="1" applyBorder="1" applyAlignment="1">
      <alignment horizontal="right" vertical="top"/>
    </xf>
    <xf numFmtId="3" fontId="31" fillId="0" borderId="63" xfId="0" applyNumberFormat="1" applyFont="1" applyFill="1" applyBorder="1" applyAlignment="1">
      <alignment horizontal="right" vertical="top"/>
    </xf>
    <xf numFmtId="0" fontId="21" fillId="0" borderId="2" xfId="0" applyFont="1" applyBorder="1" applyAlignment="1">
      <alignment horizontal="right" vertical="center"/>
    </xf>
    <xf numFmtId="0" fontId="21" fillId="0" borderId="0" xfId="0" applyFont="1" applyBorder="1" applyAlignment="1">
      <alignment horizontal="left" wrapText="1"/>
    </xf>
    <xf numFmtId="49" fontId="21" fillId="0" borderId="2" xfId="0" applyNumberFormat="1" applyFont="1" applyBorder="1" applyAlignment="1">
      <alignment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Fill="1" applyBorder="1" applyAlignment="1">
      <alignment horizontal="right" vertical="top"/>
    </xf>
    <xf numFmtId="3" fontId="21" fillId="0" borderId="12" xfId="0" applyNumberFormat="1" applyFont="1" applyFill="1" applyBorder="1" applyAlignment="1">
      <alignment horizontal="right" vertical="top"/>
    </xf>
    <xf numFmtId="0" fontId="26" fillId="0" borderId="57" xfId="0" applyFont="1" applyBorder="1" applyAlignment="1">
      <alignment horizontal="center" vertical="center"/>
    </xf>
    <xf numFmtId="49" fontId="26" fillId="0" borderId="57" xfId="0" applyNumberFormat="1" applyFont="1" applyBorder="1" applyAlignment="1">
      <alignment/>
    </xf>
    <xf numFmtId="49" fontId="26" fillId="0" borderId="63" xfId="0" applyNumberFormat="1" applyFont="1" applyBorder="1" applyAlignment="1">
      <alignment/>
    </xf>
    <xf numFmtId="0" fontId="26" fillId="0" borderId="58" xfId="0" applyFont="1" applyBorder="1" applyAlignment="1">
      <alignment horizontal="left" wrapText="1"/>
    </xf>
    <xf numFmtId="1" fontId="33" fillId="0" borderId="2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/>
    </xf>
    <xf numFmtId="49" fontId="33" fillId="0" borderId="2" xfId="0" applyNumberFormat="1" applyFont="1" applyFill="1" applyBorder="1" applyAlignment="1">
      <alignment horizontal="center" vertical="center"/>
    </xf>
    <xf numFmtId="49" fontId="33" fillId="0" borderId="12" xfId="0" applyNumberFormat="1" applyFont="1" applyFill="1" applyBorder="1" applyAlignment="1">
      <alignment horizontal="center" vertical="center"/>
    </xf>
    <xf numFmtId="49" fontId="33" fillId="0" borderId="12" xfId="0" applyNumberFormat="1" applyFont="1" applyFill="1" applyBorder="1" applyAlignment="1">
      <alignment horizontal="right" vertical="top"/>
    </xf>
    <xf numFmtId="3" fontId="33" fillId="0" borderId="12" xfId="0" applyNumberFormat="1" applyFont="1" applyFill="1" applyBorder="1" applyAlignment="1">
      <alignment horizontal="right" vertical="top"/>
    </xf>
    <xf numFmtId="1" fontId="32" fillId="0" borderId="57" xfId="0" applyNumberFormat="1" applyFont="1" applyFill="1" applyBorder="1" applyAlignment="1">
      <alignment horizontal="right" vertical="center"/>
    </xf>
    <xf numFmtId="0" fontId="32" fillId="0" borderId="58" xfId="0" applyFont="1" applyFill="1" applyBorder="1" applyAlignment="1">
      <alignment/>
    </xf>
    <xf numFmtId="49" fontId="32" fillId="0" borderId="57" xfId="0" applyNumberFormat="1" applyFont="1" applyFill="1" applyBorder="1" applyAlignment="1">
      <alignment horizontal="center" vertical="center"/>
    </xf>
    <xf numFmtId="49" fontId="32" fillId="0" borderId="63" xfId="0" applyNumberFormat="1" applyFont="1" applyFill="1" applyBorder="1" applyAlignment="1">
      <alignment horizontal="center" vertical="center"/>
    </xf>
    <xf numFmtId="49" fontId="32" fillId="0" borderId="63" xfId="0" applyNumberFormat="1" applyFont="1" applyFill="1" applyBorder="1" applyAlignment="1">
      <alignment horizontal="right" vertical="top"/>
    </xf>
    <xf numFmtId="3" fontId="26" fillId="0" borderId="57" xfId="0" applyNumberFormat="1" applyFont="1" applyFill="1" applyBorder="1" applyAlignment="1">
      <alignment horizontal="right" vertical="top"/>
    </xf>
    <xf numFmtId="3" fontId="33" fillId="0" borderId="57" xfId="0" applyNumberFormat="1" applyFont="1" applyFill="1" applyBorder="1" applyAlignment="1">
      <alignment horizontal="right" vertical="top"/>
    </xf>
    <xf numFmtId="1" fontId="32" fillId="0" borderId="57" xfId="0" applyNumberFormat="1" applyFont="1" applyFill="1" applyBorder="1" applyAlignment="1">
      <alignment horizontal="center" vertical="center"/>
    </xf>
    <xf numFmtId="1" fontId="30" fillId="0" borderId="57" xfId="0" applyNumberFormat="1" applyFont="1" applyBorder="1" applyAlignment="1">
      <alignment horizontal="center"/>
    </xf>
    <xf numFmtId="49" fontId="31" fillId="0" borderId="63" xfId="0" applyNumberFormat="1" applyFont="1" applyBorder="1" applyAlignment="1">
      <alignment horizontal="center" vertical="center"/>
    </xf>
    <xf numFmtId="3" fontId="31" fillId="0" borderId="57" xfId="0" applyNumberFormat="1" applyFont="1" applyFill="1" applyBorder="1" applyAlignment="1">
      <alignment horizontal="right" vertical="top"/>
    </xf>
    <xf numFmtId="1" fontId="21" fillId="0" borderId="27" xfId="0" applyNumberFormat="1" applyFont="1" applyBorder="1" applyAlignment="1">
      <alignment horizontal="right"/>
    </xf>
    <xf numFmtId="1" fontId="21" fillId="0" borderId="57" xfId="0" applyNumberFormat="1" applyFont="1" applyBorder="1" applyAlignment="1">
      <alignment horizontal="right"/>
    </xf>
    <xf numFmtId="49" fontId="26" fillId="0" borderId="57" xfId="0" applyNumberFormat="1" applyFont="1" applyFill="1" applyBorder="1" applyAlignment="1">
      <alignment horizontal="right" vertical="top"/>
    </xf>
    <xf numFmtId="49" fontId="26" fillId="0" borderId="54" xfId="0" applyNumberFormat="1" applyFont="1" applyBorder="1" applyAlignment="1">
      <alignment/>
    </xf>
    <xf numFmtId="49" fontId="26" fillId="0" borderId="48" xfId="0" applyNumberFormat="1" applyFont="1" applyBorder="1" applyAlignment="1">
      <alignment horizontal="center"/>
    </xf>
    <xf numFmtId="3" fontId="26" fillId="0" borderId="54" xfId="0" applyNumberFormat="1" applyFont="1" applyFill="1" applyBorder="1" applyAlignment="1">
      <alignment horizontal="right" vertical="top"/>
    </xf>
    <xf numFmtId="1" fontId="21" fillId="0" borderId="2" xfId="0" applyNumberFormat="1" applyFont="1" applyBorder="1" applyAlignment="1">
      <alignment horizontal="center"/>
    </xf>
    <xf numFmtId="49" fontId="26" fillId="0" borderId="2" xfId="0" applyNumberFormat="1" applyFont="1" applyFill="1" applyBorder="1" applyAlignment="1">
      <alignment horizontal="right" vertical="top"/>
    </xf>
    <xf numFmtId="1" fontId="21" fillId="0" borderId="27" xfId="0" applyNumberFormat="1" applyFont="1" applyBorder="1" applyAlignment="1">
      <alignment horizontal="center"/>
    </xf>
    <xf numFmtId="49" fontId="26" fillId="0" borderId="27" xfId="0" applyNumberFormat="1" applyFont="1" applyFill="1" applyBorder="1" applyAlignment="1">
      <alignment horizontal="right" vertical="top"/>
    </xf>
    <xf numFmtId="1" fontId="21" fillId="0" borderId="57" xfId="0" applyNumberFormat="1" applyFont="1" applyBorder="1" applyAlignment="1">
      <alignment horizontal="center"/>
    </xf>
    <xf numFmtId="1" fontId="28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49" fontId="34" fillId="0" borderId="12" xfId="0" applyNumberFormat="1" applyFont="1" applyFill="1" applyBorder="1" applyAlignment="1">
      <alignment horizontal="right" vertical="top"/>
    </xf>
    <xf numFmtId="3" fontId="34" fillId="0" borderId="12" xfId="0" applyNumberFormat="1" applyFont="1" applyFill="1" applyBorder="1" applyAlignment="1">
      <alignment horizontal="right" vertical="top"/>
    </xf>
    <xf numFmtId="0" fontId="21" fillId="0" borderId="58" xfId="0" applyFont="1" applyBorder="1" applyAlignment="1">
      <alignment wrapText="1"/>
    </xf>
    <xf numFmtId="1" fontId="32" fillId="0" borderId="27" xfId="0" applyNumberFormat="1" applyFont="1" applyFill="1" applyBorder="1" applyAlignment="1">
      <alignment horizontal="center" vertical="center"/>
    </xf>
    <xf numFmtId="1" fontId="30" fillId="0" borderId="57" xfId="0" applyNumberFormat="1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/>
    </xf>
    <xf numFmtId="49" fontId="34" fillId="0" borderId="57" xfId="0" applyNumberFormat="1" applyFont="1" applyFill="1" applyBorder="1" applyAlignment="1">
      <alignment horizontal="center" vertical="center"/>
    </xf>
    <xf numFmtId="49" fontId="34" fillId="0" borderId="63" xfId="0" applyNumberFormat="1" applyFont="1" applyFill="1" applyBorder="1" applyAlignment="1">
      <alignment horizontal="center" vertical="center"/>
    </xf>
    <xf numFmtId="49" fontId="34" fillId="0" borderId="63" xfId="0" applyNumberFormat="1" applyFont="1" applyFill="1" applyBorder="1" applyAlignment="1">
      <alignment horizontal="right" vertical="top"/>
    </xf>
    <xf numFmtId="3" fontId="34" fillId="0" borderId="63" xfId="0" applyNumberFormat="1" applyFont="1" applyFill="1" applyBorder="1" applyAlignment="1">
      <alignment horizontal="right" vertical="top"/>
    </xf>
    <xf numFmtId="1" fontId="26" fillId="0" borderId="2" xfId="0" applyNumberFormat="1" applyFont="1" applyBorder="1" applyAlignment="1">
      <alignment horizontal="right" vertical="center"/>
    </xf>
    <xf numFmtId="0" fontId="21" fillId="0" borderId="78" xfId="0" applyFont="1" applyBorder="1" applyAlignment="1">
      <alignment/>
    </xf>
    <xf numFmtId="49" fontId="21" fillId="0" borderId="79" xfId="0" applyNumberFormat="1" applyFont="1" applyBorder="1" applyAlignment="1">
      <alignment horizontal="center" vertical="center"/>
    </xf>
    <xf numFmtId="0" fontId="26" fillId="0" borderId="80" xfId="0" applyFont="1" applyBorder="1" applyAlignment="1">
      <alignment/>
    </xf>
    <xf numFmtId="49" fontId="26" fillId="0" borderId="81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wrapText="1"/>
    </xf>
    <xf numFmtId="0" fontId="26" fillId="0" borderId="82" xfId="0" applyFont="1" applyBorder="1" applyAlignment="1">
      <alignment wrapText="1"/>
    </xf>
    <xf numFmtId="49" fontId="21" fillId="0" borderId="83" xfId="0" applyNumberFormat="1" applyFont="1" applyBorder="1" applyAlignment="1">
      <alignment horizontal="center" vertical="center"/>
    </xf>
    <xf numFmtId="0" fontId="21" fillId="0" borderId="47" xfId="0" applyFont="1" applyBorder="1" applyAlignment="1">
      <alignment horizontal="left"/>
    </xf>
    <xf numFmtId="0" fontId="21" fillId="0" borderId="47" xfId="0" applyFont="1" applyBorder="1" applyAlignment="1">
      <alignment/>
    </xf>
    <xf numFmtId="3" fontId="21" fillId="0" borderId="47" xfId="0" applyNumberFormat="1" applyFont="1" applyBorder="1" applyAlignment="1">
      <alignment/>
    </xf>
    <xf numFmtId="3" fontId="26" fillId="0" borderId="84" xfId="0" applyNumberFormat="1" applyFont="1" applyBorder="1" applyAlignment="1">
      <alignment/>
    </xf>
    <xf numFmtId="0" fontId="26" fillId="0" borderId="18" xfId="0" applyFont="1" applyBorder="1" applyAlignment="1">
      <alignment/>
    </xf>
    <xf numFmtId="3" fontId="26" fillId="0" borderId="18" xfId="0" applyNumberFormat="1" applyFont="1" applyBorder="1" applyAlignment="1">
      <alignment/>
    </xf>
    <xf numFmtId="0" fontId="26" fillId="0" borderId="85" xfId="0" applyFont="1" applyBorder="1" applyAlignment="1">
      <alignment/>
    </xf>
    <xf numFmtId="0" fontId="26" fillId="0" borderId="86" xfId="0" applyFont="1" applyBorder="1" applyAlignment="1">
      <alignment/>
    </xf>
    <xf numFmtId="3" fontId="26" fillId="0" borderId="86" xfId="0" applyNumberFormat="1" applyFont="1" applyBorder="1" applyAlignment="1">
      <alignment/>
    </xf>
    <xf numFmtId="0" fontId="21" fillId="4" borderId="87" xfId="0" applyFont="1" applyFill="1" applyBorder="1" applyAlignment="1">
      <alignment/>
    </xf>
    <xf numFmtId="0" fontId="21" fillId="4" borderId="42" xfId="0" applyFont="1" applyFill="1" applyBorder="1" applyAlignment="1">
      <alignment/>
    </xf>
    <xf numFmtId="3" fontId="21" fillId="4" borderId="42" xfId="0" applyNumberFormat="1" applyFont="1" applyFill="1" applyBorder="1" applyAlignment="1">
      <alignment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left"/>
    </xf>
    <xf numFmtId="49" fontId="26" fillId="0" borderId="1" xfId="0" applyNumberFormat="1" applyFont="1" applyBorder="1" applyAlignment="1">
      <alignment horizontal="center"/>
    </xf>
    <xf numFmtId="49" fontId="26" fillId="0" borderId="6" xfId="0" applyNumberFormat="1" applyFont="1" applyBorder="1" applyAlignment="1">
      <alignment horizontal="center"/>
    </xf>
    <xf numFmtId="3" fontId="26" fillId="0" borderId="1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/>
    </xf>
    <xf numFmtId="3" fontId="26" fillId="0" borderId="2" xfId="0" applyNumberFormat="1" applyFont="1" applyBorder="1" applyAlignment="1">
      <alignment horizontal="center"/>
    </xf>
    <xf numFmtId="4" fontId="26" fillId="0" borderId="0" xfId="0" applyNumberFormat="1" applyFont="1" applyFill="1" applyBorder="1" applyAlignment="1">
      <alignment horizontal="center"/>
    </xf>
    <xf numFmtId="49" fontId="36" fillId="0" borderId="10" xfId="0" applyNumberFormat="1" applyFont="1" applyBorder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3" fontId="36" fillId="0" borderId="10" xfId="0" applyNumberFormat="1" applyFont="1" applyBorder="1" applyAlignment="1">
      <alignment/>
    </xf>
    <xf numFmtId="49" fontId="26" fillId="0" borderId="8" xfId="0" applyNumberFormat="1" applyFont="1" applyBorder="1" applyAlignment="1">
      <alignment horizontal="center"/>
    </xf>
    <xf numFmtId="3" fontId="21" fillId="0" borderId="5" xfId="0" applyNumberFormat="1" applyFont="1" applyBorder="1" applyAlignment="1">
      <alignment/>
    </xf>
    <xf numFmtId="49" fontId="26" fillId="0" borderId="9" xfId="0" applyNumberFormat="1" applyFont="1" applyBorder="1" applyAlignment="1">
      <alignment horizontal="center"/>
    </xf>
    <xf numFmtId="49" fontId="26" fillId="0" borderId="7" xfId="0" applyNumberFormat="1" applyFont="1" applyBorder="1" applyAlignment="1">
      <alignment horizontal="center"/>
    </xf>
    <xf numFmtId="3" fontId="26" fillId="0" borderId="4" xfId="0" applyNumberFormat="1" applyFont="1" applyBorder="1" applyAlignment="1">
      <alignment/>
    </xf>
    <xf numFmtId="3" fontId="21" fillId="0" borderId="4" xfId="0" applyNumberFormat="1" applyFont="1" applyBorder="1" applyAlignment="1">
      <alignment/>
    </xf>
    <xf numFmtId="3" fontId="26" fillId="0" borderId="88" xfId="0" applyNumberFormat="1" applyFont="1" applyBorder="1" applyAlignment="1">
      <alignment/>
    </xf>
    <xf numFmtId="3" fontId="26" fillId="0" borderId="4" xfId="0" applyNumberFormat="1" applyFont="1" applyBorder="1" applyAlignment="1">
      <alignment vertical="center" wrapText="1"/>
    </xf>
    <xf numFmtId="3" fontId="21" fillId="0" borderId="4" xfId="0" applyNumberFormat="1" applyFont="1" applyBorder="1" applyAlignment="1">
      <alignment vertical="center" wrapText="1"/>
    </xf>
    <xf numFmtId="3" fontId="36" fillId="0" borderId="10" xfId="0" applyNumberFormat="1" applyFont="1" applyBorder="1" applyAlignment="1">
      <alignment horizontal="justify" vertical="top"/>
    </xf>
    <xf numFmtId="49" fontId="26" fillId="0" borderId="5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3" fontId="26" fillId="0" borderId="2" xfId="0" applyNumberFormat="1" applyFont="1" applyBorder="1" applyAlignment="1">
      <alignment/>
    </xf>
    <xf numFmtId="3" fontId="26" fillId="0" borderId="89" xfId="0" applyNumberFormat="1" applyFont="1" applyBorder="1" applyAlignment="1">
      <alignment/>
    </xf>
    <xf numFmtId="3" fontId="21" fillId="0" borderId="2" xfId="0" applyNumberFormat="1" applyFont="1" applyBorder="1" applyAlignment="1">
      <alignment/>
    </xf>
    <xf numFmtId="49" fontId="26" fillId="0" borderId="4" xfId="0" applyNumberFormat="1" applyFont="1" applyBorder="1" applyAlignment="1">
      <alignment horizontal="center"/>
    </xf>
    <xf numFmtId="3" fontId="26" fillId="0" borderId="5" xfId="0" applyNumberFormat="1" applyFont="1" applyBorder="1" applyAlignment="1">
      <alignment/>
    </xf>
    <xf numFmtId="3" fontId="26" fillId="0" borderId="9" xfId="0" applyNumberFormat="1" applyFont="1" applyBorder="1" applyAlignment="1">
      <alignment/>
    </xf>
    <xf numFmtId="49" fontId="32" fillId="0" borderId="2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3" fontId="33" fillId="0" borderId="2" xfId="0" applyNumberFormat="1" applyFont="1" applyBorder="1" applyAlignment="1">
      <alignment horizontal="justify" vertical="top"/>
    </xf>
    <xf numFmtId="3" fontId="33" fillId="0" borderId="2" xfId="0" applyNumberFormat="1" applyFont="1" applyBorder="1" applyAlignment="1">
      <alignment/>
    </xf>
    <xf numFmtId="3" fontId="21" fillId="0" borderId="90" xfId="0" applyNumberFormat="1" applyFont="1" applyBorder="1" applyAlignment="1">
      <alignment/>
    </xf>
    <xf numFmtId="49" fontId="26" fillId="0" borderId="19" xfId="0" applyNumberFormat="1" applyFont="1" applyBorder="1" applyAlignment="1">
      <alignment horizontal="center"/>
    </xf>
    <xf numFmtId="49" fontId="26" fillId="0" borderId="20" xfId="0" applyNumberFormat="1" applyFont="1" applyBorder="1" applyAlignment="1">
      <alignment horizontal="center"/>
    </xf>
    <xf numFmtId="3" fontId="26" fillId="0" borderId="19" xfId="0" applyNumberFormat="1" applyFont="1" applyBorder="1" applyAlignment="1">
      <alignment/>
    </xf>
    <xf numFmtId="3" fontId="11" fillId="0" borderId="4" xfId="0" applyNumberFormat="1" applyFont="1" applyBorder="1" applyAlignment="1">
      <alignment vertical="center" wrapText="1"/>
    </xf>
    <xf numFmtId="3" fontId="26" fillId="0" borderId="35" xfId="0" applyNumberFormat="1" applyFont="1" applyBorder="1" applyAlignment="1">
      <alignment/>
    </xf>
    <xf numFmtId="49" fontId="26" fillId="0" borderId="91" xfId="0" applyNumberFormat="1" applyFont="1" applyBorder="1" applyAlignment="1">
      <alignment horizontal="center"/>
    </xf>
    <xf numFmtId="49" fontId="26" fillId="0" borderId="92" xfId="0" applyNumberFormat="1" applyFont="1" applyBorder="1" applyAlignment="1">
      <alignment horizontal="center"/>
    </xf>
    <xf numFmtId="3" fontId="26" fillId="0" borderId="91" xfId="0" applyNumberFormat="1" applyFont="1" applyBorder="1" applyAlignment="1">
      <alignment/>
    </xf>
    <xf numFmtId="49" fontId="26" fillId="0" borderId="93" xfId="0" applyNumberFormat="1" applyFont="1" applyBorder="1" applyAlignment="1">
      <alignment horizontal="center"/>
    </xf>
    <xf numFmtId="49" fontId="26" fillId="0" borderId="94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/>
    </xf>
    <xf numFmtId="172" fontId="26" fillId="0" borderId="4" xfId="0" applyNumberFormat="1" applyFont="1" applyBorder="1" applyAlignment="1">
      <alignment/>
    </xf>
    <xf numFmtId="172" fontId="21" fillId="0" borderId="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49" fontId="36" fillId="0" borderId="1" xfId="0" applyNumberFormat="1" applyFont="1" applyBorder="1" applyAlignment="1">
      <alignment horizontal="center"/>
    </xf>
    <xf numFmtId="49" fontId="36" fillId="0" borderId="6" xfId="0" applyNumberFormat="1" applyFont="1" applyBorder="1" applyAlignment="1">
      <alignment horizontal="center"/>
    </xf>
    <xf numFmtId="3" fontId="37" fillId="0" borderId="1" xfId="0" applyNumberFormat="1" applyFont="1" applyBorder="1" applyAlignment="1">
      <alignment/>
    </xf>
    <xf numFmtId="3" fontId="36" fillId="0" borderId="1" xfId="0" applyNumberFormat="1" applyFont="1" applyBorder="1" applyAlignment="1">
      <alignment/>
    </xf>
    <xf numFmtId="49" fontId="32" fillId="0" borderId="21" xfId="0" applyNumberFormat="1" applyFont="1" applyBorder="1" applyAlignment="1">
      <alignment horizontal="center"/>
    </xf>
    <xf numFmtId="49" fontId="32" fillId="0" borderId="22" xfId="0" applyNumberFormat="1" applyFont="1" applyBorder="1" applyAlignment="1">
      <alignment horizontal="center"/>
    </xf>
    <xf numFmtId="3" fontId="33" fillId="0" borderId="21" xfId="0" applyNumberFormat="1" applyFont="1" applyBorder="1" applyAlignment="1">
      <alignment/>
    </xf>
    <xf numFmtId="49" fontId="32" fillId="0" borderId="0" xfId="0" applyNumberFormat="1" applyFont="1" applyBorder="1" applyAlignment="1">
      <alignment horizontal="center"/>
    </xf>
    <xf numFmtId="3" fontId="32" fillId="0" borderId="2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38" fillId="0" borderId="2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49" fontId="26" fillId="0" borderId="60" xfId="0" applyNumberFormat="1" applyFont="1" applyBorder="1" applyAlignment="1">
      <alignment horizontal="center"/>
    </xf>
    <xf numFmtId="3" fontId="38" fillId="0" borderId="9" xfId="0" applyNumberFormat="1" applyFont="1" applyBorder="1" applyAlignment="1">
      <alignment/>
    </xf>
    <xf numFmtId="3" fontId="21" fillId="0" borderId="9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/>
    </xf>
    <xf numFmtId="49" fontId="32" fillId="0" borderId="1" xfId="0" applyNumberFormat="1" applyFont="1" applyBorder="1" applyAlignment="1">
      <alignment horizontal="center"/>
    </xf>
    <xf numFmtId="49" fontId="32" fillId="0" borderId="6" xfId="0" applyNumberFormat="1" applyFont="1" applyBorder="1" applyAlignment="1">
      <alignment horizontal="center"/>
    </xf>
    <xf numFmtId="3" fontId="33" fillId="0" borderId="1" xfId="0" applyNumberFormat="1" applyFont="1" applyBorder="1" applyAlignment="1">
      <alignment/>
    </xf>
    <xf numFmtId="49" fontId="32" fillId="0" borderId="91" xfId="0" applyNumberFormat="1" applyFont="1" applyBorder="1" applyAlignment="1">
      <alignment horizontal="center"/>
    </xf>
    <xf numFmtId="49" fontId="32" fillId="0" borderId="92" xfId="0" applyNumberFormat="1" applyFont="1" applyBorder="1" applyAlignment="1">
      <alignment horizontal="center"/>
    </xf>
    <xf numFmtId="3" fontId="32" fillId="0" borderId="91" xfId="0" applyNumberFormat="1" applyFont="1" applyBorder="1" applyAlignment="1">
      <alignment/>
    </xf>
    <xf numFmtId="49" fontId="26" fillId="0" borderId="7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 horizontal="center"/>
    </xf>
    <xf numFmtId="3" fontId="28" fillId="0" borderId="2" xfId="0" applyNumberFormat="1" applyFont="1" applyBorder="1" applyAlignment="1">
      <alignment/>
    </xf>
    <xf numFmtId="49" fontId="26" fillId="0" borderId="95" xfId="0" applyNumberFormat="1" applyFont="1" applyBorder="1" applyAlignment="1">
      <alignment horizontal="center"/>
    </xf>
    <xf numFmtId="49" fontId="26" fillId="0" borderId="96" xfId="0" applyNumberFormat="1" applyFont="1" applyBorder="1" applyAlignment="1">
      <alignment horizontal="center"/>
    </xf>
    <xf numFmtId="3" fontId="26" fillId="0" borderId="95" xfId="0" applyNumberFormat="1" applyFont="1" applyBorder="1" applyAlignment="1">
      <alignment/>
    </xf>
    <xf numFmtId="3" fontId="40" fillId="0" borderId="91" xfId="0" applyNumberFormat="1" applyFont="1" applyBorder="1" applyAlignment="1">
      <alignment vertical="center" wrapText="1"/>
    </xf>
    <xf numFmtId="3" fontId="33" fillId="0" borderId="91" xfId="0" applyNumberFormat="1" applyFont="1" applyBorder="1" applyAlignment="1">
      <alignment/>
    </xf>
    <xf numFmtId="3" fontId="21" fillId="0" borderId="4" xfId="0" applyNumberFormat="1" applyFont="1" applyBorder="1" applyAlignment="1">
      <alignment horizontal="right"/>
    </xf>
    <xf numFmtId="3" fontId="26" fillId="0" borderId="97" xfId="0" applyNumberFormat="1" applyFont="1" applyBorder="1" applyAlignment="1">
      <alignment/>
    </xf>
    <xf numFmtId="49" fontId="41" fillId="0" borderId="0" xfId="0" applyNumberFormat="1" applyFont="1" applyBorder="1" applyAlignment="1">
      <alignment horizontal="center"/>
    </xf>
    <xf numFmtId="3" fontId="32" fillId="0" borderId="98" xfId="0" applyNumberFormat="1" applyFont="1" applyBorder="1" applyAlignment="1">
      <alignment vertical="center" wrapText="1"/>
    </xf>
    <xf numFmtId="3" fontId="32" fillId="0" borderId="98" xfId="0" applyNumberFormat="1" applyFont="1" applyBorder="1" applyAlignment="1">
      <alignment/>
    </xf>
    <xf numFmtId="3" fontId="32" fillId="0" borderId="99" xfId="0" applyNumberFormat="1" applyFont="1" applyBorder="1" applyAlignment="1">
      <alignment/>
    </xf>
    <xf numFmtId="3" fontId="32" fillId="0" borderId="100" xfId="0" applyNumberFormat="1" applyFont="1" applyBorder="1" applyAlignment="1">
      <alignment/>
    </xf>
    <xf numFmtId="0" fontId="26" fillId="0" borderId="99" xfId="0" applyFont="1" applyBorder="1" applyAlignment="1">
      <alignment/>
    </xf>
    <xf numFmtId="0" fontId="21" fillId="0" borderId="101" xfId="0" applyFont="1" applyBorder="1" applyAlignment="1">
      <alignment/>
    </xf>
    <xf numFmtId="3" fontId="21" fillId="0" borderId="102" xfId="0" applyNumberFormat="1" applyFont="1" applyBorder="1" applyAlignment="1">
      <alignment/>
    </xf>
    <xf numFmtId="0" fontId="26" fillId="0" borderId="103" xfId="0" applyFont="1" applyBorder="1" applyAlignment="1">
      <alignment/>
    </xf>
    <xf numFmtId="0" fontId="26" fillId="0" borderId="104" xfId="0" applyFont="1" applyBorder="1" applyAlignment="1">
      <alignment/>
    </xf>
    <xf numFmtId="3" fontId="26" fillId="0" borderId="105" xfId="0" applyNumberFormat="1" applyFont="1" applyBorder="1" applyAlignment="1">
      <alignment/>
    </xf>
    <xf numFmtId="0" fontId="21" fillId="5" borderId="87" xfId="0" applyFont="1" applyFill="1" applyBorder="1" applyAlignment="1">
      <alignment/>
    </xf>
    <xf numFmtId="3" fontId="21" fillId="5" borderId="106" xfId="0" applyNumberFormat="1" applyFont="1" applyFill="1" applyBorder="1" applyAlignment="1">
      <alignment/>
    </xf>
    <xf numFmtId="3" fontId="12" fillId="0" borderId="4" xfId="0" applyNumberFormat="1" applyFont="1" applyBorder="1" applyAlignment="1">
      <alignment/>
    </xf>
    <xf numFmtId="49" fontId="36" fillId="0" borderId="3" xfId="0" applyNumberFormat="1" applyFont="1" applyBorder="1" applyAlignment="1">
      <alignment horizontal="center"/>
    </xf>
    <xf numFmtId="49" fontId="36" fillId="0" borderId="52" xfId="0" applyNumberFormat="1" applyFont="1" applyBorder="1" applyAlignment="1">
      <alignment horizontal="center"/>
    </xf>
    <xf numFmtId="3" fontId="36" fillId="0" borderId="3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3" fontId="42" fillId="0" borderId="10" xfId="0" applyNumberFormat="1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justify" vertical="top"/>
    </xf>
    <xf numFmtId="3" fontId="44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49" fontId="1" fillId="0" borderId="9" xfId="0" applyNumberFormat="1" applyFont="1" applyBorder="1" applyAlignment="1">
      <alignment horizontal="center"/>
    </xf>
    <xf numFmtId="3" fontId="26" fillId="0" borderId="93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11" fillId="0" borderId="9" xfId="0" applyNumberFormat="1" applyFont="1" applyBorder="1" applyAlignment="1">
      <alignment vertical="center" wrapText="1"/>
    </xf>
    <xf numFmtId="3" fontId="21" fillId="0" borderId="95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24" xfId="0" applyBorder="1" applyAlignment="1">
      <alignment/>
    </xf>
    <xf numFmtId="0" fontId="1" fillId="0" borderId="10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38" xfId="0" applyNumberFormat="1" applyFont="1" applyBorder="1" applyAlignment="1">
      <alignment/>
    </xf>
    <xf numFmtId="0" fontId="18" fillId="0" borderId="0" xfId="0" applyFont="1" applyAlignment="1">
      <alignment/>
    </xf>
    <xf numFmtId="2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/>
    </xf>
    <xf numFmtId="3" fontId="11" fillId="0" borderId="0" xfId="0" applyNumberFormat="1" applyFont="1" applyAlignment="1">
      <alignment/>
    </xf>
    <xf numFmtId="0" fontId="12" fillId="0" borderId="4" xfId="0" applyFont="1" applyBorder="1" applyAlignment="1">
      <alignment horizontal="center"/>
    </xf>
    <xf numFmtId="3" fontId="12" fillId="0" borderId="9" xfId="0" applyNumberFormat="1" applyFont="1" applyFill="1" applyBorder="1" applyAlignment="1" applyProtection="1">
      <alignment/>
      <protection locked="0"/>
    </xf>
    <xf numFmtId="0" fontId="24" fillId="0" borderId="107" xfId="0" applyFont="1" applyBorder="1" applyAlignment="1">
      <alignment horizontal="center"/>
    </xf>
    <xf numFmtId="0" fontId="25" fillId="0" borderId="108" xfId="0" applyFont="1" applyBorder="1" applyAlignment="1">
      <alignment/>
    </xf>
    <xf numFmtId="172" fontId="25" fillId="0" borderId="108" xfId="0" applyNumberFormat="1" applyFont="1" applyBorder="1" applyAlignment="1">
      <alignment/>
    </xf>
    <xf numFmtId="0" fontId="24" fillId="0" borderId="36" xfId="0" applyFont="1" applyBorder="1" applyAlignment="1">
      <alignment horizontal="center"/>
    </xf>
    <xf numFmtId="0" fontId="24" fillId="0" borderId="74" xfId="0" applyFont="1" applyBorder="1" applyAlignment="1">
      <alignment/>
    </xf>
    <xf numFmtId="3" fontId="24" fillId="0" borderId="74" xfId="0" applyNumberFormat="1" applyFont="1" applyBorder="1" applyAlignment="1">
      <alignment/>
    </xf>
    <xf numFmtId="0" fontId="25" fillId="0" borderId="36" xfId="0" applyFont="1" applyBorder="1" applyAlignment="1">
      <alignment horizontal="center"/>
    </xf>
    <xf numFmtId="0" fontId="25" fillId="0" borderId="74" xfId="0" applyFont="1" applyBorder="1" applyAlignment="1">
      <alignment/>
    </xf>
    <xf numFmtId="3" fontId="25" fillId="0" borderId="74" xfId="0" applyNumberFormat="1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89" xfId="0" applyFont="1" applyBorder="1" applyAlignment="1">
      <alignment horizontal="center"/>
    </xf>
    <xf numFmtId="0" fontId="25" fillId="0" borderId="109" xfId="0" applyFont="1" applyBorder="1" applyAlignment="1">
      <alignment/>
    </xf>
    <xf numFmtId="3" fontId="24" fillId="0" borderId="89" xfId="0" applyNumberFormat="1" applyFont="1" applyBorder="1" applyAlignment="1">
      <alignment/>
    </xf>
    <xf numFmtId="3" fontId="24" fillId="0" borderId="88" xfId="0" applyNumberFormat="1" applyFont="1" applyBorder="1" applyAlignment="1">
      <alignment/>
    </xf>
    <xf numFmtId="3" fontId="25" fillId="0" borderId="88" xfId="0" applyNumberFormat="1" applyFont="1" applyBorder="1" applyAlignment="1">
      <alignment/>
    </xf>
    <xf numFmtId="3" fontId="25" fillId="0" borderId="89" xfId="0" applyNumberFormat="1" applyFont="1" applyBorder="1" applyAlignment="1">
      <alignment/>
    </xf>
    <xf numFmtId="3" fontId="25" fillId="0" borderId="110" xfId="0" applyNumberFormat="1" applyFont="1" applyBorder="1" applyAlignment="1">
      <alignment/>
    </xf>
    <xf numFmtId="172" fontId="25" fillId="0" borderId="97" xfId="0" applyNumberFormat="1" applyFont="1" applyBorder="1" applyAlignment="1">
      <alignment/>
    </xf>
    <xf numFmtId="0" fontId="1" fillId="0" borderId="2" xfId="0" applyFont="1" applyBorder="1" applyAlignment="1">
      <alignment horizontal="right" vertical="top"/>
    </xf>
    <xf numFmtId="0" fontId="8" fillId="0" borderId="0" xfId="0" applyFont="1" applyAlignment="1">
      <alignment/>
    </xf>
    <xf numFmtId="0" fontId="5" fillId="0" borderId="26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10" fontId="2" fillId="0" borderId="40" xfId="0" applyNumberFormat="1" applyFont="1" applyBorder="1" applyAlignment="1">
      <alignment/>
    </xf>
    <xf numFmtId="0" fontId="0" fillId="0" borderId="36" xfId="0" applyBorder="1" applyAlignment="1">
      <alignment/>
    </xf>
    <xf numFmtId="0" fontId="1" fillId="0" borderId="4" xfId="0" applyFont="1" applyBorder="1" applyAlignment="1">
      <alignment/>
    </xf>
    <xf numFmtId="3" fontId="1" fillId="0" borderId="74" xfId="0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/>
    </xf>
    <xf numFmtId="3" fontId="1" fillId="0" borderId="74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0" fontId="5" fillId="0" borderId="4" xfId="0" applyFont="1" applyFill="1" applyBorder="1" applyAlignment="1">
      <alignment/>
    </xf>
    <xf numFmtId="10" fontId="2" fillId="0" borderId="74" xfId="0" applyNumberFormat="1" applyFont="1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0" fontId="0" fillId="0" borderId="111" xfId="0" applyBorder="1" applyAlignment="1">
      <alignment/>
    </xf>
    <xf numFmtId="0" fontId="1" fillId="0" borderId="5" xfId="0" applyFont="1" applyBorder="1" applyAlignment="1">
      <alignment/>
    </xf>
    <xf numFmtId="3" fontId="1" fillId="0" borderId="112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2" fillId="0" borderId="75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113" xfId="0" applyBorder="1" applyAlignment="1">
      <alignment/>
    </xf>
    <xf numFmtId="0" fontId="1" fillId="0" borderId="9" xfId="0" applyFont="1" applyBorder="1" applyAlignment="1">
      <alignment/>
    </xf>
    <xf numFmtId="3" fontId="1" fillId="0" borderId="6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2" fillId="0" borderId="57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5" fillId="0" borderId="111" xfId="0" applyFont="1" applyBorder="1" applyAlignment="1">
      <alignment/>
    </xf>
    <xf numFmtId="3" fontId="2" fillId="0" borderId="112" xfId="0" applyNumberFormat="1" applyFont="1" applyBorder="1" applyAlignment="1">
      <alignment/>
    </xf>
    <xf numFmtId="0" fontId="1" fillId="0" borderId="5" xfId="0" applyFont="1" applyBorder="1" applyAlignment="1">
      <alignment vertical="center" wrapText="1"/>
    </xf>
    <xf numFmtId="0" fontId="2" fillId="0" borderId="57" xfId="0" applyFont="1" applyBorder="1" applyAlignment="1">
      <alignment/>
    </xf>
    <xf numFmtId="2" fontId="1" fillId="0" borderId="0" xfId="0" applyNumberFormat="1" applyFont="1" applyAlignment="1">
      <alignment/>
    </xf>
    <xf numFmtId="0" fontId="12" fillId="0" borderId="11" xfId="0" applyFont="1" applyBorder="1" applyAlignment="1">
      <alignment horizontal="right"/>
    </xf>
    <xf numFmtId="0" fontId="38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48" xfId="0" applyFont="1" applyBorder="1" applyAlignment="1">
      <alignment horizontal="right"/>
    </xf>
    <xf numFmtId="0" fontId="21" fillId="0" borderId="12" xfId="0" applyFont="1" applyBorder="1" applyAlignment="1">
      <alignment/>
    </xf>
    <xf numFmtId="0" fontId="12" fillId="0" borderId="4" xfId="0" applyFont="1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3" fontId="12" fillId="0" borderId="12" xfId="0" applyNumberFormat="1" applyFont="1" applyBorder="1" applyAlignment="1" applyProtection="1">
      <alignment horizontal="right"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3" fontId="12" fillId="0" borderId="2" xfId="0" applyNumberFormat="1" applyFont="1" applyBorder="1" applyAlignment="1" applyProtection="1">
      <alignment/>
      <protection locked="0"/>
    </xf>
    <xf numFmtId="0" fontId="11" fillId="0" borderId="4" xfId="0" applyFont="1" applyFill="1" applyBorder="1" applyAlignment="1">
      <alignment vertical="center" wrapText="1"/>
    </xf>
    <xf numFmtId="3" fontId="12" fillId="0" borderId="4" xfId="0" applyNumberFormat="1" applyFont="1" applyBorder="1" applyAlignment="1" applyProtection="1">
      <alignment horizontal="right"/>
      <protection locked="0"/>
    </xf>
    <xf numFmtId="0" fontId="12" fillId="0" borderId="2" xfId="0" applyFont="1" applyFill="1" applyBorder="1" applyAlignment="1">
      <alignment/>
    </xf>
    <xf numFmtId="3" fontId="12" fillId="0" borderId="3" xfId="0" applyNumberFormat="1" applyFont="1" applyBorder="1" applyAlignment="1" applyProtection="1">
      <alignment horizontal="right"/>
      <protection locked="0"/>
    </xf>
    <xf numFmtId="3" fontId="12" fillId="0" borderId="12" xfId="0" applyNumberFormat="1" applyFont="1" applyFill="1" applyBorder="1" applyAlignment="1" applyProtection="1">
      <alignment/>
      <protection locked="0"/>
    </xf>
    <xf numFmtId="0" fontId="15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1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 applyProtection="1">
      <alignment/>
      <protection locked="0"/>
    </xf>
    <xf numFmtId="3" fontId="15" fillId="0" borderId="24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25" fillId="0" borderId="0" xfId="0" applyFont="1" applyAlignment="1">
      <alignment horizontal="center"/>
    </xf>
    <xf numFmtId="1" fontId="28" fillId="6" borderId="10" xfId="0" applyNumberFormat="1" applyFont="1" applyFill="1" applyBorder="1" applyAlignment="1">
      <alignment horizontal="center" vertical="center"/>
    </xf>
    <xf numFmtId="0" fontId="28" fillId="6" borderId="6" xfId="0" applyFont="1" applyFill="1" applyBorder="1" applyAlignment="1">
      <alignment/>
    </xf>
    <xf numFmtId="0" fontId="29" fillId="6" borderId="1" xfId="0" applyFont="1" applyFill="1" applyBorder="1" applyAlignment="1">
      <alignment/>
    </xf>
    <xf numFmtId="0" fontId="29" fillId="6" borderId="23" xfId="0" applyFont="1" applyFill="1" applyBorder="1" applyAlignment="1">
      <alignment/>
    </xf>
    <xf numFmtId="3" fontId="28" fillId="6" borderId="45" xfId="0" applyNumberFormat="1" applyFont="1" applyFill="1" applyBorder="1" applyAlignment="1">
      <alignment horizontal="right" vertical="top"/>
    </xf>
    <xf numFmtId="0" fontId="28" fillId="0" borderId="11" xfId="0" applyFont="1" applyFill="1" applyBorder="1" applyAlignment="1">
      <alignment/>
    </xf>
    <xf numFmtId="49" fontId="28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right" vertical="top"/>
    </xf>
    <xf numFmtId="3" fontId="28" fillId="0" borderId="10" xfId="0" applyNumberFormat="1" applyFont="1" applyFill="1" applyBorder="1" applyAlignment="1">
      <alignment horizontal="right" vertical="top"/>
    </xf>
    <xf numFmtId="1" fontId="28" fillId="6" borderId="10" xfId="0" applyNumberFormat="1" applyFont="1" applyFill="1" applyBorder="1" applyAlignment="1">
      <alignment horizontal="center"/>
    </xf>
    <xf numFmtId="0" fontId="28" fillId="6" borderId="11" xfId="0" applyFont="1" applyFill="1" applyBorder="1" applyAlignment="1">
      <alignment/>
    </xf>
    <xf numFmtId="49" fontId="28" fillId="6" borderId="10" xfId="0" applyNumberFormat="1" applyFont="1" applyFill="1" applyBorder="1" applyAlignment="1">
      <alignment horizontal="center" vertical="center"/>
    </xf>
    <xf numFmtId="49" fontId="28" fillId="6" borderId="10" xfId="0" applyNumberFormat="1" applyFont="1" applyFill="1" applyBorder="1" applyAlignment="1">
      <alignment horizontal="right" vertical="top"/>
    </xf>
    <xf numFmtId="3" fontId="28" fillId="6" borderId="10" xfId="0" applyNumberFormat="1" applyFont="1" applyFill="1" applyBorder="1" applyAlignment="1">
      <alignment horizontal="right" vertical="top"/>
    </xf>
    <xf numFmtId="49" fontId="29" fillId="6" borderId="10" xfId="0" applyNumberFormat="1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/>
    </xf>
    <xf numFmtId="0" fontId="33" fillId="6" borderId="11" xfId="0" applyFont="1" applyFill="1" applyBorder="1" applyAlignment="1">
      <alignment/>
    </xf>
    <xf numFmtId="1" fontId="33" fillId="6" borderId="10" xfId="0" applyNumberFormat="1" applyFont="1" applyFill="1" applyBorder="1" applyAlignment="1">
      <alignment/>
    </xf>
    <xf numFmtId="1" fontId="33" fillId="6" borderId="29" xfId="0" applyNumberFormat="1" applyFont="1" applyFill="1" applyBorder="1" applyAlignment="1">
      <alignment/>
    </xf>
    <xf numFmtId="3" fontId="33" fillId="6" borderId="29" xfId="0" applyNumberFormat="1" applyFont="1" applyFill="1" applyBorder="1" applyAlignment="1">
      <alignment horizontal="right" vertical="top"/>
    </xf>
    <xf numFmtId="0" fontId="6" fillId="0" borderId="5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/>
    </xf>
    <xf numFmtId="0" fontId="21" fillId="0" borderId="3" xfId="0" applyFont="1" applyBorder="1" applyAlignment="1">
      <alignment horizontal="center"/>
    </xf>
    <xf numFmtId="49" fontId="26" fillId="0" borderId="48" xfId="0" applyNumberFormat="1" applyFont="1" applyFill="1" applyBorder="1" applyAlignment="1">
      <alignment horizontal="center" vertical="top"/>
    </xf>
    <xf numFmtId="0" fontId="12" fillId="0" borderId="2" xfId="0" applyFont="1" applyBorder="1" applyAlignment="1">
      <alignment vertical="center" wrapText="1"/>
    </xf>
    <xf numFmtId="3" fontId="12" fillId="0" borderId="12" xfId="0" applyNumberFormat="1" applyFont="1" applyBorder="1" applyAlignment="1" applyProtection="1">
      <alignment/>
      <protection locked="0"/>
    </xf>
    <xf numFmtId="3" fontId="12" fillId="0" borderId="26" xfId="0" applyNumberFormat="1" applyFont="1" applyBorder="1" applyAlignment="1" applyProtection="1">
      <alignment/>
      <protection locked="0"/>
    </xf>
    <xf numFmtId="49" fontId="12" fillId="0" borderId="93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/>
    </xf>
    <xf numFmtId="3" fontId="12" fillId="0" borderId="2" xfId="0" applyNumberFormat="1" applyFont="1" applyBorder="1" applyAlignment="1">
      <alignment vertical="center" wrapText="1"/>
    </xf>
    <xf numFmtId="0" fontId="12" fillId="0" borderId="2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1" fontId="30" fillId="0" borderId="27" xfId="0" applyNumberFormat="1" applyFont="1" applyBorder="1" applyAlignment="1">
      <alignment horizontal="right"/>
    </xf>
    <xf numFmtId="0" fontId="26" fillId="0" borderId="76" xfId="0" applyFont="1" applyFill="1" applyBorder="1" applyAlignment="1">
      <alignment vertical="top" wrapText="1"/>
    </xf>
    <xf numFmtId="1" fontId="30" fillId="0" borderId="2" xfId="0" applyNumberFormat="1" applyFont="1" applyFill="1" applyBorder="1" applyAlignment="1">
      <alignment horizontal="center" vertical="center"/>
    </xf>
    <xf numFmtId="49" fontId="47" fillId="0" borderId="2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0" fontId="21" fillId="0" borderId="58" xfId="0" applyFont="1" applyBorder="1" applyAlignment="1">
      <alignment vertical="center" wrapText="1"/>
    </xf>
    <xf numFmtId="0" fontId="16" fillId="0" borderId="26" xfId="0" applyFont="1" applyBorder="1" applyAlignment="1">
      <alignment horizontal="left"/>
    </xf>
    <xf numFmtId="0" fontId="16" fillId="0" borderId="2" xfId="0" applyFont="1" applyBorder="1" applyAlignment="1">
      <alignment horizontal="right"/>
    </xf>
    <xf numFmtId="49" fontId="16" fillId="0" borderId="4" xfId="0" applyNumberFormat="1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right"/>
    </xf>
    <xf numFmtId="49" fontId="16" fillId="0" borderId="35" xfId="0" applyNumberFormat="1" applyFont="1" applyBorder="1" applyAlignment="1">
      <alignment horizontal="center"/>
    </xf>
    <xf numFmtId="0" fontId="16" fillId="0" borderId="36" xfId="0" applyFont="1" applyBorder="1" applyAlignment="1">
      <alignment/>
    </xf>
    <xf numFmtId="3" fontId="16" fillId="0" borderId="4" xfId="0" applyNumberFormat="1" applyFont="1" applyBorder="1" applyAlignment="1">
      <alignment/>
    </xf>
    <xf numFmtId="0" fontId="6" fillId="0" borderId="114" xfId="0" applyFont="1" applyBorder="1" applyAlignment="1">
      <alignment horizontal="center"/>
    </xf>
    <xf numFmtId="0" fontId="26" fillId="0" borderId="0" xfId="0" applyFont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left"/>
    </xf>
    <xf numFmtId="3" fontId="19" fillId="0" borderId="2" xfId="0" applyNumberFormat="1" applyFont="1" applyFill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2" xfId="0" applyFont="1" applyBorder="1" applyAlignment="1">
      <alignment horizontal="left" vertical="center" wrapText="1"/>
    </xf>
    <xf numFmtId="3" fontId="12" fillId="0" borderId="93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workbookViewId="0" topLeftCell="A1">
      <selection activeCell="H12" sqref="H12"/>
    </sheetView>
  </sheetViews>
  <sheetFormatPr defaultColWidth="9.00390625" defaultRowHeight="12.75"/>
  <cols>
    <col min="1" max="1" width="4.00390625" style="0" customWidth="1"/>
    <col min="2" max="2" width="48.25390625" style="0" customWidth="1"/>
    <col min="3" max="3" width="5.25390625" style="0" customWidth="1"/>
    <col min="4" max="4" width="6.875" style="0" customWidth="1"/>
    <col min="5" max="5" width="5.25390625" style="0" customWidth="1"/>
    <col min="6" max="6" width="13.375" style="0" customWidth="1"/>
  </cols>
  <sheetData>
    <row r="1" spans="1:6" ht="12.75">
      <c r="A1" s="316"/>
      <c r="B1" s="317" t="s">
        <v>966</v>
      </c>
      <c r="C1" s="316"/>
      <c r="D1" s="316"/>
      <c r="E1" s="316"/>
      <c r="F1" s="316"/>
    </row>
    <row r="2" spans="1:6" ht="12.75">
      <c r="A2" s="316"/>
      <c r="B2" s="317" t="s">
        <v>493</v>
      </c>
      <c r="C2" s="316"/>
      <c r="D2" s="316"/>
      <c r="E2" s="316"/>
      <c r="F2" s="316"/>
    </row>
    <row r="3" spans="1:6" ht="12.75">
      <c r="A3" s="316"/>
      <c r="B3" s="317" t="s">
        <v>159</v>
      </c>
      <c r="C3" s="316"/>
      <c r="D3" s="316"/>
      <c r="E3" s="316"/>
      <c r="F3" s="316"/>
    </row>
    <row r="4" spans="1:6" ht="12.75">
      <c r="A4" s="318"/>
      <c r="B4" s="740"/>
      <c r="C4" s="741" t="s">
        <v>534</v>
      </c>
      <c r="D4" s="741"/>
      <c r="E4" s="319"/>
      <c r="F4" s="319"/>
    </row>
    <row r="5" spans="1:6" ht="13.5" thickBot="1">
      <c r="A5" s="318"/>
      <c r="B5" s="318"/>
      <c r="C5" s="318"/>
      <c r="D5" s="318"/>
      <c r="E5" s="319"/>
      <c r="F5" s="319" t="s">
        <v>671</v>
      </c>
    </row>
    <row r="6" spans="1:6" ht="13.5" thickTop="1">
      <c r="A6" s="320"/>
      <c r="B6" s="321" t="s">
        <v>227</v>
      </c>
      <c r="C6" s="322"/>
      <c r="D6" s="323"/>
      <c r="E6" s="324"/>
      <c r="F6" s="325" t="s">
        <v>370</v>
      </c>
    </row>
    <row r="7" spans="1:6" ht="12.75">
      <c r="A7" s="326"/>
      <c r="B7" s="327"/>
      <c r="C7" s="328" t="s">
        <v>228</v>
      </c>
      <c r="D7" s="329" t="s">
        <v>24</v>
      </c>
      <c r="E7" s="330" t="s">
        <v>834</v>
      </c>
      <c r="F7" s="330" t="s">
        <v>21</v>
      </c>
    </row>
    <row r="8" spans="1:6" ht="13.5" thickBot="1">
      <c r="A8" s="326"/>
      <c r="B8" s="327" t="s">
        <v>25</v>
      </c>
      <c r="C8" s="331" t="s">
        <v>26</v>
      </c>
      <c r="D8" s="332"/>
      <c r="E8" s="333"/>
      <c r="F8" s="333" t="s">
        <v>497</v>
      </c>
    </row>
    <row r="9" spans="1:6" ht="14.25" thickBot="1" thickTop="1">
      <c r="A9" s="320">
        <v>1</v>
      </c>
      <c r="B9" s="321">
        <v>2</v>
      </c>
      <c r="C9" s="334">
        <v>3</v>
      </c>
      <c r="D9" s="335">
        <v>4</v>
      </c>
      <c r="E9" s="336">
        <v>5</v>
      </c>
      <c r="F9" s="336">
        <v>6</v>
      </c>
    </row>
    <row r="10" spans="1:6" ht="14.25" thickBot="1" thickTop="1">
      <c r="A10" s="706" t="s">
        <v>229</v>
      </c>
      <c r="B10" s="707" t="s">
        <v>46</v>
      </c>
      <c r="C10" s="708"/>
      <c r="D10" s="709"/>
      <c r="E10" s="710"/>
      <c r="F10" s="710">
        <f>SUM(F11+F41+F55+F78+F85+F89+F98)</f>
        <v>16471079</v>
      </c>
    </row>
    <row r="11" spans="1:6" ht="13.5" thickTop="1">
      <c r="A11" s="337" t="s">
        <v>940</v>
      </c>
      <c r="B11" s="338" t="s">
        <v>401</v>
      </c>
      <c r="C11" s="339"/>
      <c r="D11" s="340"/>
      <c r="E11" s="341"/>
      <c r="F11" s="342">
        <f>SUM(F12+F35+F37+F39)</f>
        <v>8853355</v>
      </c>
    </row>
    <row r="12" spans="1:6" ht="38.25">
      <c r="A12" s="343" t="s">
        <v>26</v>
      </c>
      <c r="B12" s="344" t="s">
        <v>489</v>
      </c>
      <c r="C12" s="345" t="s">
        <v>319</v>
      </c>
      <c r="D12" s="346"/>
      <c r="E12" s="347"/>
      <c r="F12" s="348">
        <f>SUM(F13+F14+F20+F33+F34)</f>
        <v>8270350</v>
      </c>
    </row>
    <row r="13" spans="1:6" ht="12.75">
      <c r="A13" s="349">
        <v>1</v>
      </c>
      <c r="B13" s="350" t="s">
        <v>869</v>
      </c>
      <c r="C13" s="351"/>
      <c r="D13" s="352" t="s">
        <v>922</v>
      </c>
      <c r="E13" s="353" t="s">
        <v>839</v>
      </c>
      <c r="F13" s="354">
        <v>21700</v>
      </c>
    </row>
    <row r="14" spans="1:6" ht="51">
      <c r="A14" s="349">
        <v>2</v>
      </c>
      <c r="B14" s="355" t="s">
        <v>950</v>
      </c>
      <c r="C14" s="351"/>
      <c r="D14" s="356" t="s">
        <v>837</v>
      </c>
      <c r="E14" s="353"/>
      <c r="F14" s="354">
        <f>SUM(F15:F19)</f>
        <v>4894325</v>
      </c>
    </row>
    <row r="15" spans="1:6" ht="12.75">
      <c r="A15" s="357"/>
      <c r="B15" s="358" t="s">
        <v>241</v>
      </c>
      <c r="C15" s="359"/>
      <c r="D15" s="360" t="s">
        <v>26</v>
      </c>
      <c r="E15" s="353" t="s">
        <v>840</v>
      </c>
      <c r="F15" s="354">
        <f>4551961+4735</f>
        <v>4556696</v>
      </c>
    </row>
    <row r="16" spans="1:6" ht="12.75">
      <c r="A16" s="357"/>
      <c r="B16" s="361" t="s">
        <v>239</v>
      </c>
      <c r="C16" s="360"/>
      <c r="D16" s="360" t="s">
        <v>26</v>
      </c>
      <c r="E16" s="353" t="s">
        <v>841</v>
      </c>
      <c r="F16" s="354">
        <v>53511</v>
      </c>
    </row>
    <row r="17" spans="1:6" ht="12.75">
      <c r="A17" s="357"/>
      <c r="B17" s="362" t="s">
        <v>240</v>
      </c>
      <c r="C17" s="360"/>
      <c r="D17" s="360" t="s">
        <v>26</v>
      </c>
      <c r="E17" s="353" t="s">
        <v>842</v>
      </c>
      <c r="F17" s="354">
        <v>55688</v>
      </c>
    </row>
    <row r="18" spans="1:6" ht="12.75">
      <c r="A18" s="357"/>
      <c r="B18" s="362" t="s">
        <v>242</v>
      </c>
      <c r="C18" s="360"/>
      <c r="D18" s="360" t="s">
        <v>26</v>
      </c>
      <c r="E18" s="353" t="s">
        <v>843</v>
      </c>
      <c r="F18" s="354">
        <v>196430</v>
      </c>
    </row>
    <row r="19" spans="1:6" ht="12.75">
      <c r="A19" s="357"/>
      <c r="B19" s="362" t="s">
        <v>313</v>
      </c>
      <c r="C19" s="360"/>
      <c r="D19" s="360" t="s">
        <v>26</v>
      </c>
      <c r="E19" s="353" t="s">
        <v>845</v>
      </c>
      <c r="F19" s="354">
        <v>32000</v>
      </c>
    </row>
    <row r="20" spans="1:6" ht="51">
      <c r="A20" s="349">
        <v>3</v>
      </c>
      <c r="B20" s="363" t="s">
        <v>251</v>
      </c>
      <c r="C20" s="345"/>
      <c r="D20" s="364" t="s">
        <v>402</v>
      </c>
      <c r="E20" s="365"/>
      <c r="F20" s="366">
        <f>SUM(F21:F32)</f>
        <v>2737725</v>
      </c>
    </row>
    <row r="21" spans="1:6" ht="12.75">
      <c r="A21" s="357"/>
      <c r="B21" s="358" t="s">
        <v>241</v>
      </c>
      <c r="C21" s="359"/>
      <c r="D21" s="360" t="s">
        <v>26</v>
      </c>
      <c r="E21" s="353" t="s">
        <v>840</v>
      </c>
      <c r="F21" s="354">
        <f>238730+1476065+10105</f>
        <v>1724900</v>
      </c>
    </row>
    <row r="22" spans="1:6" ht="12.75">
      <c r="A22" s="357"/>
      <c r="B22" s="361" t="s">
        <v>239</v>
      </c>
      <c r="C22" s="360"/>
      <c r="D22" s="360" t="s">
        <v>26</v>
      </c>
      <c r="E22" s="353" t="s">
        <v>841</v>
      </c>
      <c r="F22" s="354">
        <v>336991</v>
      </c>
    </row>
    <row r="23" spans="1:6" ht="12.75">
      <c r="A23" s="357"/>
      <c r="B23" s="362" t="s">
        <v>240</v>
      </c>
      <c r="C23" s="360"/>
      <c r="D23" s="360" t="s">
        <v>26</v>
      </c>
      <c r="E23" s="353" t="s">
        <v>842</v>
      </c>
      <c r="F23" s="354">
        <v>14734</v>
      </c>
    </row>
    <row r="24" spans="1:6" ht="12.75">
      <c r="A24" s="357"/>
      <c r="B24" s="362" t="s">
        <v>242</v>
      </c>
      <c r="C24" s="360"/>
      <c r="D24" s="360" t="s">
        <v>26</v>
      </c>
      <c r="E24" s="353" t="s">
        <v>843</v>
      </c>
      <c r="F24" s="354">
        <v>186600</v>
      </c>
    </row>
    <row r="25" spans="1:6" ht="12.75">
      <c r="A25" s="357"/>
      <c r="B25" s="362" t="s">
        <v>243</v>
      </c>
      <c r="C25" s="360"/>
      <c r="D25" s="360" t="s">
        <v>26</v>
      </c>
      <c r="E25" s="353" t="s">
        <v>844</v>
      </c>
      <c r="F25" s="354">
        <v>55000</v>
      </c>
    </row>
    <row r="26" spans="1:6" ht="12.75">
      <c r="A26" s="357"/>
      <c r="B26" s="362" t="s">
        <v>246</v>
      </c>
      <c r="C26" s="360"/>
      <c r="D26" s="360" t="s">
        <v>26</v>
      </c>
      <c r="E26" s="353" t="s">
        <v>846</v>
      </c>
      <c r="F26" s="354">
        <v>8700</v>
      </c>
    </row>
    <row r="27" spans="1:6" ht="12.75">
      <c r="A27" s="357"/>
      <c r="B27" s="362" t="s">
        <v>314</v>
      </c>
      <c r="C27" s="360"/>
      <c r="D27" s="360" t="s">
        <v>26</v>
      </c>
      <c r="E27" s="353" t="s">
        <v>848</v>
      </c>
      <c r="F27" s="354">
        <v>26000</v>
      </c>
    </row>
    <row r="28" spans="1:6" ht="12.75">
      <c r="A28" s="357"/>
      <c r="B28" s="362" t="s">
        <v>315</v>
      </c>
      <c r="C28" s="360"/>
      <c r="D28" s="360" t="s">
        <v>26</v>
      </c>
      <c r="E28" s="353" t="s">
        <v>849</v>
      </c>
      <c r="F28" s="354">
        <v>11000</v>
      </c>
    </row>
    <row r="29" spans="1:6" ht="12.75">
      <c r="A29" s="357"/>
      <c r="B29" s="362" t="s">
        <v>316</v>
      </c>
      <c r="C29" s="360"/>
      <c r="D29" s="360" t="s">
        <v>26</v>
      </c>
      <c r="E29" s="353" t="s">
        <v>850</v>
      </c>
      <c r="F29" s="354">
        <v>2500</v>
      </c>
    </row>
    <row r="30" spans="1:6" ht="12.75">
      <c r="A30" s="357"/>
      <c r="B30" s="362" t="s">
        <v>311</v>
      </c>
      <c r="C30" s="360"/>
      <c r="D30" s="360" t="s">
        <v>26</v>
      </c>
      <c r="E30" s="353" t="s">
        <v>850</v>
      </c>
      <c r="F30" s="354">
        <v>22000</v>
      </c>
    </row>
    <row r="31" spans="1:6" ht="12.75">
      <c r="A31" s="357"/>
      <c r="B31" s="362" t="s">
        <v>340</v>
      </c>
      <c r="C31" s="360"/>
      <c r="D31" s="360" t="s">
        <v>26</v>
      </c>
      <c r="E31" s="353" t="s">
        <v>853</v>
      </c>
      <c r="F31" s="354">
        <v>1300</v>
      </c>
    </row>
    <row r="32" spans="1:6" ht="12.75">
      <c r="A32" s="357"/>
      <c r="B32" s="362" t="s">
        <v>313</v>
      </c>
      <c r="C32" s="360"/>
      <c r="D32" s="360" t="s">
        <v>26</v>
      </c>
      <c r="E32" s="353" t="s">
        <v>845</v>
      </c>
      <c r="F32" s="354">
        <v>348000</v>
      </c>
    </row>
    <row r="33" spans="1:6" ht="12.75">
      <c r="A33" s="357" t="s">
        <v>62</v>
      </c>
      <c r="B33" s="362" t="s">
        <v>247</v>
      </c>
      <c r="C33" s="360"/>
      <c r="D33" s="367" t="s">
        <v>923</v>
      </c>
      <c r="E33" s="353" t="s">
        <v>847</v>
      </c>
      <c r="F33" s="354">
        <v>550000</v>
      </c>
    </row>
    <row r="34" spans="1:6" ht="12.75">
      <c r="A34" s="357" t="s">
        <v>771</v>
      </c>
      <c r="B34" s="368" t="s">
        <v>234</v>
      </c>
      <c r="C34" s="369"/>
      <c r="D34" s="370" t="s">
        <v>924</v>
      </c>
      <c r="E34" s="353" t="s">
        <v>851</v>
      </c>
      <c r="F34" s="354">
        <v>66600</v>
      </c>
    </row>
    <row r="35" spans="1:6" ht="12.75">
      <c r="A35" s="371">
        <v>4</v>
      </c>
      <c r="B35" s="372" t="s">
        <v>281</v>
      </c>
      <c r="C35" s="373" t="s">
        <v>141</v>
      </c>
      <c r="D35" s="373"/>
      <c r="E35" s="365"/>
      <c r="F35" s="366">
        <f>F36</f>
        <v>269005</v>
      </c>
    </row>
    <row r="36" spans="1:6" ht="12.75">
      <c r="A36" s="357"/>
      <c r="B36" s="374" t="s">
        <v>868</v>
      </c>
      <c r="C36" s="359" t="s">
        <v>26</v>
      </c>
      <c r="D36" s="360" t="s">
        <v>148</v>
      </c>
      <c r="E36" s="353" t="s">
        <v>334</v>
      </c>
      <c r="F36" s="354">
        <v>269005</v>
      </c>
    </row>
    <row r="37" spans="1:6" ht="12.75">
      <c r="A37" s="371">
        <v>5</v>
      </c>
      <c r="B37" s="375" t="s">
        <v>280</v>
      </c>
      <c r="C37" s="376" t="s">
        <v>184</v>
      </c>
      <c r="D37" s="373"/>
      <c r="E37" s="365"/>
      <c r="F37" s="366">
        <f>F38</f>
        <v>270000</v>
      </c>
    </row>
    <row r="38" spans="1:6" ht="12.75">
      <c r="A38" s="357"/>
      <c r="B38" s="374" t="s">
        <v>866</v>
      </c>
      <c r="C38" s="359" t="s">
        <v>26</v>
      </c>
      <c r="D38" s="360" t="s">
        <v>186</v>
      </c>
      <c r="E38" s="353" t="s">
        <v>852</v>
      </c>
      <c r="F38" s="354">
        <v>270000</v>
      </c>
    </row>
    <row r="39" spans="1:6" ht="12.75">
      <c r="A39" s="349">
        <v>6</v>
      </c>
      <c r="B39" s="377" t="s">
        <v>102</v>
      </c>
      <c r="C39" s="345" t="s">
        <v>103</v>
      </c>
      <c r="D39" s="378"/>
      <c r="E39" s="347"/>
      <c r="F39" s="348">
        <f>F40</f>
        <v>44000</v>
      </c>
    </row>
    <row r="40" spans="1:6" ht="12.75">
      <c r="A40" s="343"/>
      <c r="B40" s="350" t="s">
        <v>867</v>
      </c>
      <c r="C40" s="345"/>
      <c r="D40" s="352" t="s">
        <v>808</v>
      </c>
      <c r="E40" s="353" t="s">
        <v>854</v>
      </c>
      <c r="F40" s="354">
        <v>44000</v>
      </c>
    </row>
    <row r="41" spans="1:6" ht="12.75">
      <c r="A41" s="379" t="s">
        <v>941</v>
      </c>
      <c r="B41" s="380" t="s">
        <v>282</v>
      </c>
      <c r="C41" s="381"/>
      <c r="D41" s="382"/>
      <c r="E41" s="383"/>
      <c r="F41" s="384">
        <f>SUM(F42+F44)</f>
        <v>1479411</v>
      </c>
    </row>
    <row r="42" spans="1:6" ht="12.75">
      <c r="A42" s="371">
        <v>1</v>
      </c>
      <c r="B42" s="385" t="s">
        <v>336</v>
      </c>
      <c r="C42" s="376" t="s">
        <v>338</v>
      </c>
      <c r="D42" s="386"/>
      <c r="E42" s="365"/>
      <c r="F42" s="366">
        <f>F43</f>
        <v>3400</v>
      </c>
    </row>
    <row r="43" spans="1:6" ht="12.75">
      <c r="A43" s="357"/>
      <c r="B43" s="368" t="s">
        <v>339</v>
      </c>
      <c r="C43" s="359"/>
      <c r="D43" s="360" t="s">
        <v>337</v>
      </c>
      <c r="E43" s="353" t="s">
        <v>855</v>
      </c>
      <c r="F43" s="354">
        <v>3400</v>
      </c>
    </row>
    <row r="44" spans="1:6" ht="15.75" customHeight="1">
      <c r="A44" s="349">
        <v>2</v>
      </c>
      <c r="B44" s="387" t="s">
        <v>279</v>
      </c>
      <c r="C44" s="378" t="s">
        <v>87</v>
      </c>
      <c r="D44" s="388"/>
      <c r="E44" s="347"/>
      <c r="F44" s="348">
        <f>SUM(F45)</f>
        <v>1476011</v>
      </c>
    </row>
    <row r="45" spans="1:6" ht="15.75" customHeight="1">
      <c r="A45" s="343"/>
      <c r="B45" s="389" t="s">
        <v>38</v>
      </c>
      <c r="C45" s="352"/>
      <c r="D45" s="390" t="s">
        <v>88</v>
      </c>
      <c r="E45" s="353"/>
      <c r="F45" s="354">
        <f>SUM(F46:F54)</f>
        <v>1476011</v>
      </c>
    </row>
    <row r="46" spans="1:6" ht="12.75">
      <c r="A46" s="357"/>
      <c r="B46" s="362" t="s">
        <v>927</v>
      </c>
      <c r="C46" s="360"/>
      <c r="D46" s="367" t="s">
        <v>26</v>
      </c>
      <c r="E46" s="353" t="s">
        <v>856</v>
      </c>
      <c r="F46" s="354">
        <f>105614+93420-35500</f>
        <v>163534</v>
      </c>
    </row>
    <row r="47" spans="1:6" ht="12.75">
      <c r="A47" s="391"/>
      <c r="B47" s="392" t="s">
        <v>838</v>
      </c>
      <c r="C47" s="360"/>
      <c r="D47" s="367" t="s">
        <v>26</v>
      </c>
      <c r="E47" s="353" t="s">
        <v>853</v>
      </c>
      <c r="F47" s="354">
        <v>7156</v>
      </c>
    </row>
    <row r="48" spans="1:6" ht="12.75">
      <c r="A48" s="391"/>
      <c r="B48" s="392" t="s">
        <v>928</v>
      </c>
      <c r="C48" s="360"/>
      <c r="D48" s="367" t="s">
        <v>26</v>
      </c>
      <c r="E48" s="353" t="s">
        <v>855</v>
      </c>
      <c r="F48" s="354">
        <v>68000</v>
      </c>
    </row>
    <row r="49" spans="1:6" ht="12.75">
      <c r="A49" s="391"/>
      <c r="B49" s="392" t="s">
        <v>925</v>
      </c>
      <c r="C49" s="360"/>
      <c r="D49" s="367" t="s">
        <v>26</v>
      </c>
      <c r="E49" s="353" t="s">
        <v>858</v>
      </c>
      <c r="F49" s="354">
        <f>59532+274000</f>
        <v>333532</v>
      </c>
    </row>
    <row r="50" spans="1:6" ht="12.75">
      <c r="A50" s="391"/>
      <c r="B50" s="392" t="s">
        <v>926</v>
      </c>
      <c r="C50" s="360"/>
      <c r="D50" s="367" t="s">
        <v>26</v>
      </c>
      <c r="E50" s="353" t="s">
        <v>857</v>
      </c>
      <c r="F50" s="354">
        <f>685919+84406+28964</f>
        <v>799289</v>
      </c>
    </row>
    <row r="51" spans="1:6" ht="12.75">
      <c r="A51" s="357"/>
      <c r="B51" s="362" t="s">
        <v>230</v>
      </c>
      <c r="C51" s="360"/>
      <c r="D51" s="367" t="s">
        <v>26</v>
      </c>
      <c r="E51" s="353" t="s">
        <v>854</v>
      </c>
      <c r="F51" s="354">
        <v>15000</v>
      </c>
    </row>
    <row r="52" spans="1:6" ht="12.75">
      <c r="A52" s="357"/>
      <c r="B52" s="393" t="s">
        <v>346</v>
      </c>
      <c r="C52" s="394"/>
      <c r="D52" s="367" t="s">
        <v>26</v>
      </c>
      <c r="E52" s="353" t="s">
        <v>859</v>
      </c>
      <c r="F52" s="354">
        <v>4000</v>
      </c>
    </row>
    <row r="53" spans="1:6" ht="12.75">
      <c r="A53" s="357"/>
      <c r="B53" s="368" t="s">
        <v>341</v>
      </c>
      <c r="C53" s="369"/>
      <c r="D53" s="370" t="s">
        <v>26</v>
      </c>
      <c r="E53" s="395" t="s">
        <v>859</v>
      </c>
      <c r="F53" s="396">
        <v>50000</v>
      </c>
    </row>
    <row r="54" spans="1:6" ht="25.5">
      <c r="A54" s="397"/>
      <c r="B54" s="398" t="s">
        <v>157</v>
      </c>
      <c r="C54" s="360"/>
      <c r="D54" s="399"/>
      <c r="E54" s="400" t="s">
        <v>551</v>
      </c>
      <c r="F54" s="401">
        <v>35500</v>
      </c>
    </row>
    <row r="55" spans="1:6" ht="12.75">
      <c r="A55" s="402" t="s">
        <v>942</v>
      </c>
      <c r="B55" s="403" t="s">
        <v>283</v>
      </c>
      <c r="C55" s="381"/>
      <c r="D55" s="404"/>
      <c r="E55" s="383"/>
      <c r="F55" s="384">
        <f>SUM(F56+F62+F64+F66+F74)</f>
        <v>142913</v>
      </c>
    </row>
    <row r="56" spans="1:6" ht="12.75">
      <c r="A56" s="371">
        <v>1</v>
      </c>
      <c r="B56" s="372" t="s">
        <v>308</v>
      </c>
      <c r="C56" s="373" t="s">
        <v>97</v>
      </c>
      <c r="D56" s="373"/>
      <c r="E56" s="365"/>
      <c r="F56" s="366">
        <f>SUM(F57)</f>
        <v>18905</v>
      </c>
    </row>
    <row r="57" spans="1:6" ht="12.75">
      <c r="A57" s="371"/>
      <c r="B57" s="361" t="s">
        <v>865</v>
      </c>
      <c r="C57" s="373"/>
      <c r="D57" s="367" t="s">
        <v>120</v>
      </c>
      <c r="E57" s="353"/>
      <c r="F57" s="354">
        <f>SUM(F58:F61)</f>
        <v>18905</v>
      </c>
    </row>
    <row r="58" spans="1:6" ht="12.75">
      <c r="A58" s="371"/>
      <c r="B58" s="361" t="s">
        <v>860</v>
      </c>
      <c r="C58" s="360"/>
      <c r="D58" s="367" t="s">
        <v>26</v>
      </c>
      <c r="E58" s="353" t="s">
        <v>334</v>
      </c>
      <c r="F58" s="354">
        <v>3000</v>
      </c>
    </row>
    <row r="59" spans="1:6" ht="12.75">
      <c r="A59" s="371"/>
      <c r="B59" s="361" t="s">
        <v>949</v>
      </c>
      <c r="C59" s="360"/>
      <c r="D59" s="367"/>
      <c r="E59" s="353" t="s">
        <v>855</v>
      </c>
      <c r="F59" s="354">
        <v>3000</v>
      </c>
    </row>
    <row r="60" spans="1:6" ht="12.75">
      <c r="A60" s="371"/>
      <c r="B60" s="361" t="s">
        <v>861</v>
      </c>
      <c r="C60" s="360"/>
      <c r="D60" s="360" t="s">
        <v>26</v>
      </c>
      <c r="E60" s="353" t="s">
        <v>485</v>
      </c>
      <c r="F60" s="354">
        <f>'zał.nr 3-doch.i wyd.zadań zlec.'!F83</f>
        <v>3440</v>
      </c>
    </row>
    <row r="61" spans="1:6" ht="12.75">
      <c r="A61" s="371"/>
      <c r="B61" s="368" t="s">
        <v>862</v>
      </c>
      <c r="C61" s="369"/>
      <c r="D61" s="370" t="s">
        <v>26</v>
      </c>
      <c r="E61" s="353" t="s">
        <v>854</v>
      </c>
      <c r="F61" s="354">
        <v>9465</v>
      </c>
    </row>
    <row r="62" spans="1:6" ht="37.5" customHeight="1">
      <c r="A62" s="371">
        <v>2</v>
      </c>
      <c r="B62" s="344" t="s">
        <v>489</v>
      </c>
      <c r="C62" s="345" t="s">
        <v>319</v>
      </c>
      <c r="D62" s="360"/>
      <c r="E62" s="353"/>
      <c r="F62" s="366">
        <f>F63</f>
        <v>9400</v>
      </c>
    </row>
    <row r="63" spans="1:6" ht="25.5">
      <c r="A63" s="371"/>
      <c r="B63" s="405" t="s">
        <v>501</v>
      </c>
      <c r="C63" s="351"/>
      <c r="D63" s="352" t="s">
        <v>799</v>
      </c>
      <c r="E63" s="353" t="s">
        <v>334</v>
      </c>
      <c r="F63" s="354">
        <v>9400</v>
      </c>
    </row>
    <row r="64" spans="1:6" ht="12.75">
      <c r="A64" s="371">
        <v>3</v>
      </c>
      <c r="B64" s="372" t="s">
        <v>285</v>
      </c>
      <c r="C64" s="373" t="s">
        <v>138</v>
      </c>
      <c r="D64" s="373"/>
      <c r="E64" s="365"/>
      <c r="F64" s="366">
        <f>SUM(F65:F65)</f>
        <v>45056</v>
      </c>
    </row>
    <row r="65" spans="1:6" ht="12.75">
      <c r="A65" s="406"/>
      <c r="B65" s="350" t="s">
        <v>151</v>
      </c>
      <c r="C65" s="351"/>
      <c r="D65" s="407" t="s">
        <v>318</v>
      </c>
      <c r="E65" s="353" t="s">
        <v>859</v>
      </c>
      <c r="F65" s="354">
        <v>45056</v>
      </c>
    </row>
    <row r="66" spans="1:6" ht="12.75">
      <c r="A66" s="371">
        <v>4</v>
      </c>
      <c r="B66" s="375" t="s">
        <v>231</v>
      </c>
      <c r="C66" s="376" t="s">
        <v>141</v>
      </c>
      <c r="D66" s="373"/>
      <c r="E66" s="347"/>
      <c r="F66" s="348">
        <f>SUM(F67,F70,F72)</f>
        <v>29778</v>
      </c>
    </row>
    <row r="67" spans="1:6" ht="12.75">
      <c r="A67" s="357" t="s">
        <v>60</v>
      </c>
      <c r="B67" s="374" t="s">
        <v>232</v>
      </c>
      <c r="C67" s="376"/>
      <c r="D67" s="360" t="s">
        <v>142</v>
      </c>
      <c r="E67" s="365"/>
      <c r="F67" s="354">
        <f>F68+F69</f>
        <v>15459</v>
      </c>
    </row>
    <row r="68" spans="1:6" ht="12.75">
      <c r="A68" s="357"/>
      <c r="B68" s="374" t="s">
        <v>863</v>
      </c>
      <c r="C68" s="359"/>
      <c r="D68" s="360" t="s">
        <v>26</v>
      </c>
      <c r="E68" s="353" t="s">
        <v>855</v>
      </c>
      <c r="F68" s="354">
        <v>11342</v>
      </c>
    </row>
    <row r="69" spans="1:6" ht="12.75">
      <c r="A69" s="357"/>
      <c r="B69" s="374" t="s">
        <v>921</v>
      </c>
      <c r="C69" s="359"/>
      <c r="D69" s="360"/>
      <c r="E69" s="353" t="s">
        <v>854</v>
      </c>
      <c r="F69" s="354">
        <v>4117</v>
      </c>
    </row>
    <row r="70" spans="1:6" ht="12.75">
      <c r="A70" s="357" t="s">
        <v>62</v>
      </c>
      <c r="B70" s="374" t="s">
        <v>377</v>
      </c>
      <c r="C70" s="359"/>
      <c r="D70" s="360" t="s">
        <v>148</v>
      </c>
      <c r="E70" s="353"/>
      <c r="F70" s="354">
        <f>F71</f>
        <v>11782</v>
      </c>
    </row>
    <row r="71" spans="1:6" ht="12.75">
      <c r="A71" s="357"/>
      <c r="B71" s="374" t="s">
        <v>921</v>
      </c>
      <c r="C71" s="359"/>
      <c r="D71" s="360"/>
      <c r="E71" s="353" t="s">
        <v>854</v>
      </c>
      <c r="F71" s="354">
        <v>11782</v>
      </c>
    </row>
    <row r="72" spans="1:6" ht="12.75">
      <c r="A72" s="357" t="s">
        <v>771</v>
      </c>
      <c r="B72" s="374" t="s">
        <v>41</v>
      </c>
      <c r="C72" s="359"/>
      <c r="D72" s="360" t="s">
        <v>149</v>
      </c>
      <c r="E72" s="353"/>
      <c r="F72" s="354">
        <f>F73</f>
        <v>2537</v>
      </c>
    </row>
    <row r="73" spans="1:6" ht="12.75">
      <c r="A73" s="357"/>
      <c r="B73" s="374" t="s">
        <v>863</v>
      </c>
      <c r="C73" s="359"/>
      <c r="D73" s="360"/>
      <c r="E73" s="353" t="s">
        <v>855</v>
      </c>
      <c r="F73" s="354">
        <v>2537</v>
      </c>
    </row>
    <row r="74" spans="1:6" ht="12.75">
      <c r="A74" s="371">
        <v>5</v>
      </c>
      <c r="B74" s="375" t="s">
        <v>233</v>
      </c>
      <c r="C74" s="376" t="s">
        <v>214</v>
      </c>
      <c r="D74" s="373"/>
      <c r="E74" s="365"/>
      <c r="F74" s="366">
        <f>SUM(F75)</f>
        <v>39774</v>
      </c>
    </row>
    <row r="75" spans="1:6" ht="12.75">
      <c r="A75" s="408"/>
      <c r="B75" s="374" t="s">
        <v>53</v>
      </c>
      <c r="C75" s="359"/>
      <c r="D75" s="370" t="s">
        <v>215</v>
      </c>
      <c r="E75" s="353"/>
      <c r="F75" s="354">
        <f>SUM(F76:F77)</f>
        <v>39774</v>
      </c>
    </row>
    <row r="76" spans="1:6" ht="12.75">
      <c r="A76" s="408"/>
      <c r="B76" s="374" t="s">
        <v>864</v>
      </c>
      <c r="C76" s="359"/>
      <c r="D76" s="360"/>
      <c r="E76" s="353" t="s">
        <v>855</v>
      </c>
      <c r="F76" s="354">
        <v>38924</v>
      </c>
    </row>
    <row r="77" spans="1:6" ht="12.75">
      <c r="A77" s="409"/>
      <c r="B77" s="374" t="s">
        <v>104</v>
      </c>
      <c r="C77" s="359"/>
      <c r="D77" s="360"/>
      <c r="E77" s="353" t="s">
        <v>854</v>
      </c>
      <c r="F77" s="354">
        <v>850</v>
      </c>
    </row>
    <row r="78" spans="1:6" ht="12.75">
      <c r="A78" s="379" t="s">
        <v>943</v>
      </c>
      <c r="B78" s="410" t="s">
        <v>284</v>
      </c>
      <c r="C78" s="411"/>
      <c r="D78" s="411"/>
      <c r="E78" s="383"/>
      <c r="F78" s="384">
        <f>SUM(F79+F81+F83)</f>
        <v>87675</v>
      </c>
    </row>
    <row r="79" spans="1:6" ht="12.75">
      <c r="A79" s="412">
        <v>1</v>
      </c>
      <c r="B79" s="413" t="s">
        <v>307</v>
      </c>
      <c r="C79" s="414" t="s">
        <v>66</v>
      </c>
      <c r="D79" s="415"/>
      <c r="E79" s="365"/>
      <c r="F79" s="366">
        <f>SUM(F80:F80)</f>
        <v>16175</v>
      </c>
    </row>
    <row r="80" spans="1:6" ht="12.75">
      <c r="A80" s="357"/>
      <c r="B80" s="393" t="s">
        <v>244</v>
      </c>
      <c r="C80" s="360"/>
      <c r="D80" s="370" t="s">
        <v>79</v>
      </c>
      <c r="E80" s="353" t="s">
        <v>334</v>
      </c>
      <c r="F80" s="354">
        <v>16175</v>
      </c>
    </row>
    <row r="81" spans="1:6" ht="12.75">
      <c r="A81" s="371">
        <v>2</v>
      </c>
      <c r="B81" s="372" t="s">
        <v>121</v>
      </c>
      <c r="C81" s="373" t="s">
        <v>91</v>
      </c>
      <c r="D81" s="373"/>
      <c r="E81" s="365"/>
      <c r="F81" s="366">
        <f>F82</f>
        <v>43000</v>
      </c>
    </row>
    <row r="82" spans="1:6" ht="12.75">
      <c r="A82" s="357"/>
      <c r="B82" s="368" t="s">
        <v>878</v>
      </c>
      <c r="C82" s="369"/>
      <c r="D82" s="370" t="s">
        <v>877</v>
      </c>
      <c r="E82" s="353" t="s">
        <v>854</v>
      </c>
      <c r="F82" s="354">
        <v>43000</v>
      </c>
    </row>
    <row r="83" spans="1:6" ht="35.25" customHeight="1">
      <c r="A83" s="349">
        <v>3</v>
      </c>
      <c r="B83" s="344" t="s">
        <v>489</v>
      </c>
      <c r="C83" s="345" t="s">
        <v>319</v>
      </c>
      <c r="D83" s="346"/>
      <c r="E83" s="347"/>
      <c r="F83" s="348">
        <f>SUM(F84)</f>
        <v>28500</v>
      </c>
    </row>
    <row r="84" spans="1:6" ht="21" customHeight="1">
      <c r="A84" s="357"/>
      <c r="B84" s="416" t="s">
        <v>403</v>
      </c>
      <c r="C84" s="360"/>
      <c r="D84" s="360" t="s">
        <v>799</v>
      </c>
      <c r="E84" s="353" t="s">
        <v>780</v>
      </c>
      <c r="F84" s="354">
        <v>28500</v>
      </c>
    </row>
    <row r="85" spans="1:6" ht="12.75">
      <c r="A85" s="402" t="s">
        <v>944</v>
      </c>
      <c r="B85" s="403" t="s">
        <v>292</v>
      </c>
      <c r="C85" s="381"/>
      <c r="D85" s="381"/>
      <c r="E85" s="383"/>
      <c r="F85" s="384">
        <f>F86</f>
        <v>5698463</v>
      </c>
    </row>
    <row r="86" spans="1:6" ht="38.25">
      <c r="A86" s="343" t="s">
        <v>26</v>
      </c>
      <c r="B86" s="344" t="s">
        <v>489</v>
      </c>
      <c r="C86" s="345" t="s">
        <v>319</v>
      </c>
      <c r="D86" s="346"/>
      <c r="E86" s="347"/>
      <c r="F86" s="348">
        <f>SUM(F87:F88)</f>
        <v>5698463</v>
      </c>
    </row>
    <row r="87" spans="1:6" ht="12.75">
      <c r="A87" s="417"/>
      <c r="B87" s="350" t="s">
        <v>498</v>
      </c>
      <c r="C87" s="360"/>
      <c r="D87" s="360" t="s">
        <v>781</v>
      </c>
      <c r="E87" s="353" t="s">
        <v>782</v>
      </c>
      <c r="F87" s="354">
        <v>5309463</v>
      </c>
    </row>
    <row r="88" spans="1:6" ht="12.75">
      <c r="A88" s="417"/>
      <c r="B88" s="350" t="s">
        <v>293</v>
      </c>
      <c r="C88" s="360"/>
      <c r="D88" s="360" t="s">
        <v>781</v>
      </c>
      <c r="E88" s="353" t="s">
        <v>783</v>
      </c>
      <c r="F88" s="354">
        <v>389000</v>
      </c>
    </row>
    <row r="89" spans="1:6" ht="15.75" customHeight="1">
      <c r="A89" s="418" t="s">
        <v>47</v>
      </c>
      <c r="B89" s="419" t="s">
        <v>427</v>
      </c>
      <c r="C89" s="420"/>
      <c r="D89" s="420"/>
      <c r="E89" s="421"/>
      <c r="F89" s="422">
        <f>SUM(F90+F92+F94+F96)</f>
        <v>86300</v>
      </c>
    </row>
    <row r="90" spans="1:6" ht="12.75">
      <c r="A90" s="423">
        <v>1</v>
      </c>
      <c r="B90" s="424" t="s">
        <v>121</v>
      </c>
      <c r="C90" s="425" t="s">
        <v>91</v>
      </c>
      <c r="D90" s="426"/>
      <c r="E90" s="427"/>
      <c r="F90" s="428">
        <f>F91</f>
        <v>2400</v>
      </c>
    </row>
    <row r="91" spans="1:6" ht="25.5">
      <c r="A91" s="429"/>
      <c r="B91" s="432" t="s">
        <v>959</v>
      </c>
      <c r="C91" s="430"/>
      <c r="D91" s="431" t="s">
        <v>93</v>
      </c>
      <c r="E91" s="400" t="s">
        <v>784</v>
      </c>
      <c r="F91" s="401">
        <v>2400</v>
      </c>
    </row>
    <row r="92" spans="1:6" s="44" customFormat="1" ht="12.75">
      <c r="A92" s="433">
        <v>2</v>
      </c>
      <c r="B92" s="434" t="s">
        <v>102</v>
      </c>
      <c r="C92" s="435" t="s">
        <v>103</v>
      </c>
      <c r="D92" s="436"/>
      <c r="E92" s="437"/>
      <c r="F92" s="438">
        <f>F93</f>
        <v>900</v>
      </c>
    </row>
    <row r="93" spans="1:6" ht="12.75">
      <c r="A93" s="439"/>
      <c r="B93" s="440" t="s">
        <v>916</v>
      </c>
      <c r="C93" s="441"/>
      <c r="D93" s="442" t="s">
        <v>809</v>
      </c>
      <c r="E93" s="443" t="s">
        <v>785</v>
      </c>
      <c r="F93" s="444">
        <v>900</v>
      </c>
    </row>
    <row r="94" spans="1:6" ht="12.75">
      <c r="A94" s="433">
        <v>3</v>
      </c>
      <c r="B94" s="434" t="s">
        <v>920</v>
      </c>
      <c r="C94" s="435" t="s">
        <v>196</v>
      </c>
      <c r="D94" s="436"/>
      <c r="E94" s="437"/>
      <c r="F94" s="445">
        <f>F95</f>
        <v>50000</v>
      </c>
    </row>
    <row r="95" spans="1:6" ht="12.75">
      <c r="A95" s="439"/>
      <c r="B95" s="440" t="s">
        <v>934</v>
      </c>
      <c r="C95" s="441"/>
      <c r="D95" s="442" t="s">
        <v>202</v>
      </c>
      <c r="E95" s="443" t="s">
        <v>833</v>
      </c>
      <c r="F95" s="444">
        <v>50000</v>
      </c>
    </row>
    <row r="96" spans="1:6" ht="12.75">
      <c r="A96" s="433">
        <v>4</v>
      </c>
      <c r="B96" s="434" t="s">
        <v>831</v>
      </c>
      <c r="C96" s="435" t="s">
        <v>197</v>
      </c>
      <c r="D96" s="436"/>
      <c r="E96" s="437"/>
      <c r="F96" s="445">
        <f>SUM(F97:F97)</f>
        <v>33000</v>
      </c>
    </row>
    <row r="97" spans="1:6" ht="12.75">
      <c r="A97" s="446"/>
      <c r="B97" s="440" t="s">
        <v>832</v>
      </c>
      <c r="C97" s="441"/>
      <c r="D97" s="442" t="s">
        <v>213</v>
      </c>
      <c r="E97" s="443" t="s">
        <v>833</v>
      </c>
      <c r="F97" s="444">
        <v>33000</v>
      </c>
    </row>
    <row r="98" spans="1:6" ht="12.75">
      <c r="A98" s="447" t="s">
        <v>48</v>
      </c>
      <c r="B98" s="380" t="s">
        <v>290</v>
      </c>
      <c r="C98" s="448"/>
      <c r="D98" s="448"/>
      <c r="E98" s="421"/>
      <c r="F98" s="449">
        <f>SUM(F99+F102)</f>
        <v>122962</v>
      </c>
    </row>
    <row r="99" spans="1:6" ht="41.25" customHeight="1">
      <c r="A99" s="450">
        <v>1</v>
      </c>
      <c r="B99" s="344" t="s">
        <v>489</v>
      </c>
      <c r="C99" s="345" t="s">
        <v>319</v>
      </c>
      <c r="D99" s="360"/>
      <c r="E99" s="353"/>
      <c r="F99" s="366">
        <f>F100</f>
        <v>38062</v>
      </c>
    </row>
    <row r="100" spans="1:6" ht="34.5" customHeight="1">
      <c r="A100" s="742"/>
      <c r="B100" s="743" t="s">
        <v>162</v>
      </c>
      <c r="C100" s="351"/>
      <c r="D100" s="352" t="s">
        <v>837</v>
      </c>
      <c r="E100" s="353" t="s">
        <v>26</v>
      </c>
      <c r="F100" s="444">
        <f>F101</f>
        <v>38062</v>
      </c>
    </row>
    <row r="101" spans="1:6" ht="25.5">
      <c r="A101" s="742"/>
      <c r="B101" s="743" t="s">
        <v>160</v>
      </c>
      <c r="C101" s="352"/>
      <c r="D101" s="390"/>
      <c r="E101" s="732" t="s">
        <v>161</v>
      </c>
      <c r="F101" s="354">
        <v>38062</v>
      </c>
    </row>
    <row r="102" spans="1:6" ht="12.75">
      <c r="A102" s="450">
        <v>2</v>
      </c>
      <c r="B102" s="385" t="s">
        <v>920</v>
      </c>
      <c r="C102" s="415" t="s">
        <v>196</v>
      </c>
      <c r="D102" s="415"/>
      <c r="E102" s="365"/>
      <c r="F102" s="366">
        <f>SUM(F103)</f>
        <v>84900</v>
      </c>
    </row>
    <row r="103" spans="1:6" ht="13.5" thickBot="1">
      <c r="A103" s="451"/>
      <c r="B103" s="362" t="s">
        <v>358</v>
      </c>
      <c r="C103" s="360"/>
      <c r="D103" s="367" t="s">
        <v>201</v>
      </c>
      <c r="E103" s="353" t="s">
        <v>773</v>
      </c>
      <c r="F103" s="354">
        <v>84900</v>
      </c>
    </row>
    <row r="104" spans="1:6" ht="14.25" thickBot="1" thickTop="1">
      <c r="A104" s="461" t="s">
        <v>277</v>
      </c>
      <c r="B104" s="711" t="s">
        <v>296</v>
      </c>
      <c r="C104" s="712" t="s">
        <v>138</v>
      </c>
      <c r="D104" s="713"/>
      <c r="E104" s="714"/>
      <c r="F104" s="715">
        <f>SUM(F105:F107)</f>
        <v>12926946</v>
      </c>
    </row>
    <row r="105" spans="1:6" ht="13.5" thickTop="1">
      <c r="A105" s="331" t="s">
        <v>26</v>
      </c>
      <c r="B105" s="393" t="s">
        <v>306</v>
      </c>
      <c r="C105" s="453"/>
      <c r="D105" s="454" t="s">
        <v>317</v>
      </c>
      <c r="E105" s="353" t="s">
        <v>786</v>
      </c>
      <c r="F105" s="455">
        <v>9178402</v>
      </c>
    </row>
    <row r="106" spans="1:6" ht="12.75">
      <c r="A106" s="456"/>
      <c r="B106" s="368" t="s">
        <v>297</v>
      </c>
      <c r="C106" s="369"/>
      <c r="D106" s="360" t="s">
        <v>835</v>
      </c>
      <c r="E106" s="457" t="s">
        <v>786</v>
      </c>
      <c r="F106" s="354">
        <v>2654777</v>
      </c>
    </row>
    <row r="107" spans="1:6" ht="13.5" thickBot="1">
      <c r="A107" s="458"/>
      <c r="B107" s="374" t="s">
        <v>298</v>
      </c>
      <c r="C107" s="359"/>
      <c r="D107" s="359" t="s">
        <v>836</v>
      </c>
      <c r="E107" s="459" t="s">
        <v>786</v>
      </c>
      <c r="F107" s="396">
        <v>1093767</v>
      </c>
    </row>
    <row r="108" spans="1:6" ht="14.25" thickBot="1" thickTop="1">
      <c r="A108" s="716" t="s">
        <v>278</v>
      </c>
      <c r="B108" s="717" t="s">
        <v>621</v>
      </c>
      <c r="C108" s="718"/>
      <c r="D108" s="718"/>
      <c r="E108" s="719"/>
      <c r="F108" s="720">
        <f>SUM(F109:F110)</f>
        <v>889353</v>
      </c>
    </row>
    <row r="109" spans="1:6" ht="13.5" thickTop="1">
      <c r="A109" s="460"/>
      <c r="B109" s="362" t="s">
        <v>165</v>
      </c>
      <c r="C109" s="360" t="s">
        <v>82</v>
      </c>
      <c r="D109" s="360" t="s">
        <v>85</v>
      </c>
      <c r="E109" s="452" t="s">
        <v>622</v>
      </c>
      <c r="F109" s="401">
        <v>844594</v>
      </c>
    </row>
    <row r="110" spans="1:6" ht="26.25" thickBot="1">
      <c r="A110" s="456"/>
      <c r="B110" s="758" t="s">
        <v>961</v>
      </c>
      <c r="C110" s="369" t="s">
        <v>91</v>
      </c>
      <c r="D110" s="369" t="s">
        <v>962</v>
      </c>
      <c r="E110" s="457" t="s">
        <v>622</v>
      </c>
      <c r="F110" s="396">
        <v>44759</v>
      </c>
    </row>
    <row r="111" spans="1:6" ht="14.25" thickBot="1" thickTop="1">
      <c r="A111" s="706" t="s">
        <v>620</v>
      </c>
      <c r="B111" s="717" t="s">
        <v>291</v>
      </c>
      <c r="C111" s="721"/>
      <c r="D111" s="721"/>
      <c r="E111" s="719"/>
      <c r="F111" s="720">
        <f>SUM(F112+F117)</f>
        <v>8771195</v>
      </c>
    </row>
    <row r="112" spans="1:6" ht="13.5" thickTop="1">
      <c r="A112" s="744" t="s">
        <v>60</v>
      </c>
      <c r="B112" s="462" t="s">
        <v>294</v>
      </c>
      <c r="C112" s="745"/>
      <c r="D112" s="746"/>
      <c r="E112" s="463"/>
      <c r="F112" s="464">
        <f>SUM(F113)</f>
        <v>809000</v>
      </c>
    </row>
    <row r="113" spans="1:6" ht="12.75">
      <c r="A113" s="357">
        <v>1</v>
      </c>
      <c r="B113" s="465" t="s">
        <v>102</v>
      </c>
      <c r="C113" s="373" t="s">
        <v>103</v>
      </c>
      <c r="D113" s="441"/>
      <c r="E113" s="400"/>
      <c r="F113" s="348">
        <f>SUM(F114:F116)</f>
        <v>809000</v>
      </c>
    </row>
    <row r="114" spans="1:6" ht="12.75">
      <c r="A114" s="357"/>
      <c r="B114" s="361" t="s">
        <v>335</v>
      </c>
      <c r="C114" s="360"/>
      <c r="D114" s="360" t="s">
        <v>805</v>
      </c>
      <c r="E114" s="353" t="s">
        <v>682</v>
      </c>
      <c r="F114" s="354">
        <v>299000</v>
      </c>
    </row>
    <row r="115" spans="1:6" ht="12.75">
      <c r="A115" s="466"/>
      <c r="B115" s="362" t="s">
        <v>299</v>
      </c>
      <c r="C115" s="360"/>
      <c r="D115" s="360" t="s">
        <v>807</v>
      </c>
      <c r="E115" s="353" t="s">
        <v>682</v>
      </c>
      <c r="F115" s="354">
        <v>375000</v>
      </c>
    </row>
    <row r="116" spans="1:6" ht="12.75">
      <c r="A116" s="466"/>
      <c r="B116" s="362" t="s">
        <v>553</v>
      </c>
      <c r="C116" s="360"/>
      <c r="D116" s="399" t="s">
        <v>809</v>
      </c>
      <c r="E116" s="353" t="s">
        <v>682</v>
      </c>
      <c r="F116" s="354">
        <v>135000</v>
      </c>
    </row>
    <row r="117" spans="1:6" ht="12.75">
      <c r="A117" s="467" t="s">
        <v>62</v>
      </c>
      <c r="B117" s="468" t="s">
        <v>295</v>
      </c>
      <c r="C117" s="469"/>
      <c r="D117" s="470"/>
      <c r="E117" s="471"/>
      <c r="F117" s="472">
        <f>SUM(F118+F120+F122+F125)</f>
        <v>7962195</v>
      </c>
    </row>
    <row r="118" spans="1:6" ht="12.75">
      <c r="A118" s="473">
        <v>1</v>
      </c>
      <c r="B118" s="413" t="s">
        <v>308</v>
      </c>
      <c r="C118" s="414" t="s">
        <v>97</v>
      </c>
      <c r="D118" s="415"/>
      <c r="E118" s="365"/>
      <c r="F118" s="366">
        <f>SUM(F119:F119)</f>
        <v>146400</v>
      </c>
    </row>
    <row r="119" spans="1:6" ht="12.75">
      <c r="A119" s="357"/>
      <c r="B119" s="393" t="s">
        <v>300</v>
      </c>
      <c r="C119" s="394"/>
      <c r="D119" s="367" t="s">
        <v>99</v>
      </c>
      <c r="E119" s="353">
        <v>2010</v>
      </c>
      <c r="F119" s="354">
        <v>146400</v>
      </c>
    </row>
    <row r="120" spans="1:6" ht="12.75">
      <c r="A120" s="357">
        <v>2</v>
      </c>
      <c r="B120" s="474" t="s">
        <v>304</v>
      </c>
      <c r="C120" s="475" t="s">
        <v>322</v>
      </c>
      <c r="D120" s="373"/>
      <c r="E120" s="347"/>
      <c r="F120" s="348">
        <f>SUM(F121:F121)</f>
        <v>3495</v>
      </c>
    </row>
    <row r="121" spans="1:6" ht="12.75">
      <c r="A121" s="357"/>
      <c r="B121" s="476" t="s">
        <v>305</v>
      </c>
      <c r="C121" s="477"/>
      <c r="D121" s="360" t="s">
        <v>323</v>
      </c>
      <c r="E121" s="353">
        <v>2010</v>
      </c>
      <c r="F121" s="354">
        <v>3495</v>
      </c>
    </row>
    <row r="122" spans="1:6" ht="25.5">
      <c r="A122" s="397">
        <v>3</v>
      </c>
      <c r="B122" s="747" t="s">
        <v>287</v>
      </c>
      <c r="C122" s="373" t="s">
        <v>127</v>
      </c>
      <c r="D122" s="373"/>
      <c r="E122" s="365"/>
      <c r="F122" s="366">
        <f>SUM(F123:F124)</f>
        <v>7300</v>
      </c>
    </row>
    <row r="123" spans="1:6" ht="12.75">
      <c r="A123" s="473"/>
      <c r="B123" s="368" t="s">
        <v>57</v>
      </c>
      <c r="C123" s="369"/>
      <c r="D123" s="359" t="s">
        <v>132</v>
      </c>
      <c r="E123" s="353" t="s">
        <v>465</v>
      </c>
      <c r="F123" s="354">
        <v>300</v>
      </c>
    </row>
    <row r="124" spans="1:6" ht="12.75">
      <c r="A124" s="397"/>
      <c r="B124" s="362" t="s">
        <v>57</v>
      </c>
      <c r="C124" s="360"/>
      <c r="D124" s="360" t="s">
        <v>132</v>
      </c>
      <c r="E124" s="353" t="s">
        <v>153</v>
      </c>
      <c r="F124" s="354">
        <v>7000</v>
      </c>
    </row>
    <row r="125" spans="1:6" ht="12.75" customHeight="1">
      <c r="A125" s="357">
        <v>4</v>
      </c>
      <c r="B125" s="465" t="s">
        <v>102</v>
      </c>
      <c r="C125" s="373" t="s">
        <v>103</v>
      </c>
      <c r="D125" s="373"/>
      <c r="E125" s="347"/>
      <c r="F125" s="348">
        <f>SUM(F126:F130)</f>
        <v>7805000</v>
      </c>
    </row>
    <row r="126" spans="1:6" ht="14.25" customHeight="1">
      <c r="A126" s="357"/>
      <c r="B126" s="478" t="s">
        <v>554</v>
      </c>
      <c r="C126" s="369"/>
      <c r="D126" s="360" t="s">
        <v>803</v>
      </c>
      <c r="E126" s="353">
        <v>2010</v>
      </c>
      <c r="F126" s="354">
        <v>585000</v>
      </c>
    </row>
    <row r="127" spans="1:6" ht="38.25">
      <c r="A127" s="357"/>
      <c r="B127" s="416" t="s">
        <v>163</v>
      </c>
      <c r="C127" s="360"/>
      <c r="D127" s="360" t="s">
        <v>492</v>
      </c>
      <c r="E127" s="353" t="s">
        <v>465</v>
      </c>
      <c r="F127" s="354">
        <v>6923000</v>
      </c>
    </row>
    <row r="128" spans="1:6" ht="12.75">
      <c r="A128" s="357"/>
      <c r="B128" s="361" t="s">
        <v>879</v>
      </c>
      <c r="C128" s="360"/>
      <c r="D128" s="360" t="s">
        <v>804</v>
      </c>
      <c r="E128" s="353">
        <v>2010</v>
      </c>
      <c r="F128" s="354">
        <v>21000</v>
      </c>
    </row>
    <row r="129" spans="1:6" ht="12.75">
      <c r="A129" s="357"/>
      <c r="B129" s="361" t="s">
        <v>335</v>
      </c>
      <c r="C129" s="360"/>
      <c r="D129" s="360" t="s">
        <v>805</v>
      </c>
      <c r="E129" s="353">
        <v>2010</v>
      </c>
      <c r="F129" s="354">
        <v>228000</v>
      </c>
    </row>
    <row r="130" spans="1:6" ht="14.25" customHeight="1" thickBot="1">
      <c r="A130" s="357"/>
      <c r="B130" s="479" t="s">
        <v>332</v>
      </c>
      <c r="C130" s="480"/>
      <c r="D130" s="359" t="s">
        <v>808</v>
      </c>
      <c r="E130" s="395">
        <v>2010</v>
      </c>
      <c r="F130" s="396">
        <v>48000</v>
      </c>
    </row>
    <row r="131" spans="1:6" ht="14.25" thickBot="1" thickTop="1">
      <c r="A131" s="722"/>
      <c r="B131" s="723" t="s">
        <v>623</v>
      </c>
      <c r="C131" s="724"/>
      <c r="D131" s="725"/>
      <c r="E131" s="726"/>
      <c r="F131" s="726">
        <f>SUM(F10+F104+F108+F111)</f>
        <v>39058573</v>
      </c>
    </row>
    <row r="132" spans="1:6" ht="13.5" thickTop="1">
      <c r="A132" s="316"/>
      <c r="B132" s="481" t="s">
        <v>36</v>
      </c>
      <c r="C132" s="482"/>
      <c r="D132" s="482"/>
      <c r="E132" s="483"/>
      <c r="F132" s="483">
        <f>SUM(F133:F134)</f>
        <v>8882990</v>
      </c>
    </row>
    <row r="133" spans="1:6" ht="12.75">
      <c r="A133" s="316"/>
      <c r="B133" s="485" t="s">
        <v>685</v>
      </c>
      <c r="C133" s="485"/>
      <c r="D133" s="485"/>
      <c r="E133" s="486">
        <v>952</v>
      </c>
      <c r="F133" s="354">
        <v>1905287</v>
      </c>
    </row>
    <row r="134" spans="1:6" ht="13.5" thickBot="1">
      <c r="A134" s="316"/>
      <c r="B134" s="487" t="s">
        <v>686</v>
      </c>
      <c r="C134" s="488"/>
      <c r="D134" s="488"/>
      <c r="E134" s="489">
        <v>952</v>
      </c>
      <c r="F134" s="396">
        <v>6977703</v>
      </c>
    </row>
    <row r="135" spans="1:6" ht="14.25" thickBot="1" thickTop="1">
      <c r="A135" s="316"/>
      <c r="B135" s="490" t="s">
        <v>166</v>
      </c>
      <c r="C135" s="491"/>
      <c r="D135" s="491"/>
      <c r="E135" s="492"/>
      <c r="F135" s="492">
        <f>SUM(F131+F132)</f>
        <v>47941563</v>
      </c>
    </row>
    <row r="136" spans="1:6" ht="13.5" thickTop="1">
      <c r="A136" s="33"/>
      <c r="B136" s="33"/>
      <c r="C136" s="33"/>
      <c r="D136" s="33"/>
      <c r="E136" s="39"/>
      <c r="F136" s="39"/>
    </row>
    <row r="137" spans="1:6" ht="12.75">
      <c r="A137" t="s">
        <v>26</v>
      </c>
      <c r="B137" s="33" t="s">
        <v>26</v>
      </c>
      <c r="C137" s="33"/>
      <c r="D137" s="33"/>
      <c r="E137" s="33"/>
      <c r="F137" s="33" t="s">
        <v>26</v>
      </c>
    </row>
  </sheetData>
  <printOptions/>
  <pageMargins left="1.3779527559055118" right="0" top="0.5905511811023623" bottom="0.7874015748031497" header="0.5118110236220472" footer="0.5118110236220472"/>
  <pageSetup horizontalDpi="300" verticalDpi="300" orientation="portrait" paperSize="9" scale="85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3" sqref="B3"/>
    </sheetView>
  </sheetViews>
  <sheetFormatPr defaultColWidth="9.00390625" defaultRowHeight="12.75"/>
  <cols>
    <col min="1" max="1" width="4.625" style="0" customWidth="1"/>
    <col min="2" max="2" width="35.75390625" style="0" customWidth="1"/>
    <col min="3" max="3" width="7.375" style="0" customWidth="1"/>
    <col min="4" max="4" width="12.875" style="0" customWidth="1"/>
  </cols>
  <sheetData>
    <row r="1" spans="1:4" ht="15">
      <c r="A1" s="33"/>
      <c r="B1" s="33" t="s">
        <v>436</v>
      </c>
      <c r="C1" s="33" t="s">
        <v>26</v>
      </c>
      <c r="D1" s="138" t="s">
        <v>26</v>
      </c>
    </row>
    <row r="2" spans="1:4" ht="15">
      <c r="A2" s="33"/>
      <c r="B2" s="33" t="s">
        <v>2</v>
      </c>
      <c r="C2" s="33" t="s">
        <v>26</v>
      </c>
      <c r="D2" s="138" t="s">
        <v>26</v>
      </c>
    </row>
    <row r="3" spans="1:4" ht="15">
      <c r="A3" s="33"/>
      <c r="B3" s="33" t="s">
        <v>493</v>
      </c>
      <c r="C3" s="33"/>
      <c r="D3" s="138"/>
    </row>
    <row r="4" spans="1:4" ht="15">
      <c r="A4" s="33"/>
      <c r="B4" s="33" t="s">
        <v>957</v>
      </c>
      <c r="C4" s="33"/>
      <c r="D4" s="138"/>
    </row>
    <row r="5" spans="1:4" ht="15">
      <c r="A5" s="33"/>
      <c r="B5" s="33"/>
      <c r="C5" s="33"/>
      <c r="D5" s="138"/>
    </row>
    <row r="6" spans="1:4" ht="12.75">
      <c r="A6" s="33"/>
      <c r="B6" s="33"/>
      <c r="C6" s="33"/>
      <c r="D6" s="33"/>
    </row>
    <row r="7" spans="1:4" ht="15.75">
      <c r="A7" s="49" t="s">
        <v>537</v>
      </c>
      <c r="B7" s="33"/>
      <c r="C7" s="33"/>
      <c r="D7" s="33"/>
    </row>
    <row r="8" spans="1:4" ht="15.75">
      <c r="A8" s="49" t="s">
        <v>634</v>
      </c>
      <c r="B8" s="33"/>
      <c r="C8" s="33"/>
      <c r="D8" s="33"/>
    </row>
    <row r="9" spans="1:4" ht="15.75">
      <c r="A9" s="49" t="s">
        <v>635</v>
      </c>
      <c r="B9" s="33"/>
      <c r="C9" s="33"/>
      <c r="D9" s="33"/>
    </row>
    <row r="10" spans="1:4" ht="13.5" thickBot="1">
      <c r="A10" s="33"/>
      <c r="B10" s="33"/>
      <c r="C10" s="33"/>
      <c r="D10" s="33"/>
    </row>
    <row r="11" spans="1:4" ht="13.5" thickTop="1">
      <c r="A11" s="139" t="s">
        <v>637</v>
      </c>
      <c r="B11" s="140" t="s">
        <v>638</v>
      </c>
      <c r="C11" s="191" t="s">
        <v>639</v>
      </c>
      <c r="D11" s="141" t="s">
        <v>370</v>
      </c>
    </row>
    <row r="12" spans="1:4" ht="12.75">
      <c r="A12" s="142"/>
      <c r="B12" s="144"/>
      <c r="C12" s="143" t="s">
        <v>26</v>
      </c>
      <c r="D12" s="145" t="s">
        <v>21</v>
      </c>
    </row>
    <row r="13" spans="1:4" ht="13.5" thickBot="1">
      <c r="A13" s="146"/>
      <c r="B13" s="147"/>
      <c r="C13" s="147"/>
      <c r="D13" s="148" t="s">
        <v>497</v>
      </c>
    </row>
    <row r="14" spans="1:4" ht="15.75" thickTop="1">
      <c r="A14" s="149" t="s">
        <v>940</v>
      </c>
      <c r="B14" s="150" t="s">
        <v>640</v>
      </c>
      <c r="C14" s="150"/>
      <c r="D14" s="152">
        <f>'zał.nr 1 dochody '!F131</f>
        <v>39058573</v>
      </c>
    </row>
    <row r="15" spans="1:4" ht="15.75" thickBot="1">
      <c r="A15" s="153" t="s">
        <v>941</v>
      </c>
      <c r="B15" s="154" t="s">
        <v>641</v>
      </c>
      <c r="C15" s="154"/>
      <c r="D15" s="152">
        <f>'zał.nr 2 wydatki'!D476</f>
        <v>46053271</v>
      </c>
    </row>
    <row r="16" spans="1:4" ht="15.75" thickTop="1">
      <c r="A16" s="149" t="s">
        <v>642</v>
      </c>
      <c r="B16" s="150" t="s">
        <v>643</v>
      </c>
      <c r="C16" s="150"/>
      <c r="D16" s="197">
        <f>D15-D17</f>
        <v>34525496</v>
      </c>
    </row>
    <row r="17" spans="1:4" ht="15.75" thickBot="1">
      <c r="A17" s="149" t="s">
        <v>644</v>
      </c>
      <c r="B17" s="150" t="s">
        <v>645</v>
      </c>
      <c r="C17" s="150"/>
      <c r="D17" s="151">
        <f>'zał.nr 2 wydatki'!D478</f>
        <v>11527775</v>
      </c>
    </row>
    <row r="18" spans="1:4" ht="16.5" thickBot="1" thickTop="1">
      <c r="A18" s="155" t="s">
        <v>942</v>
      </c>
      <c r="B18" s="156" t="s">
        <v>646</v>
      </c>
      <c r="C18" s="157">
        <v>957</v>
      </c>
      <c r="D18" s="158">
        <f>SUM(D14-D15)</f>
        <v>-6994698</v>
      </c>
    </row>
    <row r="19" spans="1:4" ht="16.5" thickBot="1" thickTop="1">
      <c r="A19" s="155" t="s">
        <v>943</v>
      </c>
      <c r="B19" s="159" t="s">
        <v>660</v>
      </c>
      <c r="C19" s="157"/>
      <c r="D19" s="158">
        <f>SUM(D20-D24)</f>
        <v>6994698</v>
      </c>
    </row>
    <row r="20" spans="1:4" ht="15.75" thickTop="1">
      <c r="A20" s="160" t="s">
        <v>661</v>
      </c>
      <c r="B20" s="161" t="s">
        <v>662</v>
      </c>
      <c r="C20" s="162"/>
      <c r="D20" s="163">
        <f>SUM(D21:D23)</f>
        <v>8882990</v>
      </c>
    </row>
    <row r="21" spans="1:4" ht="15">
      <c r="A21" s="149">
        <v>1</v>
      </c>
      <c r="B21" s="144" t="s">
        <v>663</v>
      </c>
      <c r="C21" s="164">
        <v>952</v>
      </c>
      <c r="D21" s="151">
        <f>'zał.nr 1 dochody '!F134</f>
        <v>6977703</v>
      </c>
    </row>
    <row r="22" spans="1:4" ht="15.75" thickBot="1">
      <c r="A22" s="149">
        <v>2</v>
      </c>
      <c r="B22" s="144" t="s">
        <v>664</v>
      </c>
      <c r="C22" s="164">
        <v>952</v>
      </c>
      <c r="D22" s="151">
        <f>'zał.nr 1 dochody '!F133</f>
        <v>1905287</v>
      </c>
    </row>
    <row r="23" spans="1:4" ht="15.75" hidden="1" thickBot="1">
      <c r="A23" s="149">
        <v>3</v>
      </c>
      <c r="B23" s="295" t="s">
        <v>555</v>
      </c>
      <c r="C23" s="164">
        <v>955</v>
      </c>
      <c r="D23" s="151">
        <v>0</v>
      </c>
    </row>
    <row r="24" spans="1:4" ht="15.75" thickTop="1">
      <c r="A24" s="160" t="s">
        <v>665</v>
      </c>
      <c r="B24" s="161" t="s">
        <v>666</v>
      </c>
      <c r="C24" s="162"/>
      <c r="D24" s="163">
        <f>SUM(D25:D26)</f>
        <v>1888292</v>
      </c>
    </row>
    <row r="25" spans="1:4" ht="15">
      <c r="A25" s="149">
        <v>1</v>
      </c>
      <c r="B25" s="144" t="s">
        <v>667</v>
      </c>
      <c r="C25" s="164">
        <v>992</v>
      </c>
      <c r="D25" s="151">
        <f>'zał.nr 2 wydatki'!D483</f>
        <v>1431842</v>
      </c>
    </row>
    <row r="26" spans="1:4" ht="15">
      <c r="A26" s="165">
        <v>2</v>
      </c>
      <c r="B26" s="200" t="s">
        <v>668</v>
      </c>
      <c r="C26" s="166">
        <v>992</v>
      </c>
      <c r="D26" s="167">
        <f>'zał.nr 2 wydatki'!D484</f>
        <v>456450</v>
      </c>
    </row>
    <row r="27" spans="1:4" ht="12.75">
      <c r="A27" s="33"/>
      <c r="B27" s="33" t="s">
        <v>286</v>
      </c>
      <c r="C27" s="33"/>
      <c r="D27" s="680">
        <f>D19/D14*100</f>
        <v>17.908227215571852</v>
      </c>
    </row>
    <row r="28" spans="1:4" ht="12.75">
      <c r="A28" s="33" t="s">
        <v>26</v>
      </c>
      <c r="B28" s="33"/>
      <c r="C28" s="33"/>
      <c r="D28" s="33"/>
    </row>
    <row r="29" spans="1:4" ht="12.75">
      <c r="A29" s="33"/>
      <c r="B29" s="33"/>
      <c r="C29" s="168" t="s">
        <v>26</v>
      </c>
      <c r="D29" s="168"/>
    </row>
    <row r="30" spans="1:4" ht="12.75">
      <c r="A30" s="33"/>
      <c r="B30" s="168" t="s">
        <v>26</v>
      </c>
      <c r="C30" s="168"/>
      <c r="D30" s="168"/>
    </row>
    <row r="31" spans="1:4" ht="12.75">
      <c r="A31" s="33"/>
      <c r="B31" s="33"/>
      <c r="C31" s="168" t="s">
        <v>26</v>
      </c>
      <c r="D31" s="168"/>
    </row>
  </sheetData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C2" sqref="C2"/>
    </sheetView>
  </sheetViews>
  <sheetFormatPr defaultColWidth="9.00390625" defaultRowHeight="12.75"/>
  <cols>
    <col min="1" max="1" width="4.125" style="0" customWidth="1"/>
    <col min="2" max="2" width="6.75390625" style="0" customWidth="1"/>
    <col min="3" max="3" width="28.875" style="0" customWidth="1"/>
    <col min="4" max="4" width="14.00390625" style="0" customWidth="1"/>
  </cols>
  <sheetData>
    <row r="1" spans="1:4" ht="15.75">
      <c r="A1" s="169"/>
      <c r="B1" s="169"/>
      <c r="C1" s="169" t="s">
        <v>3</v>
      </c>
      <c r="D1" s="169"/>
    </row>
    <row r="2" spans="1:4" ht="15.75">
      <c r="A2" s="169"/>
      <c r="B2" s="169"/>
      <c r="C2" s="169" t="s">
        <v>669</v>
      </c>
      <c r="D2" s="169"/>
    </row>
    <row r="3" spans="1:4" ht="15.75">
      <c r="A3" s="169"/>
      <c r="B3" s="169"/>
      <c r="C3" s="169" t="s">
        <v>159</v>
      </c>
      <c r="D3" s="169"/>
    </row>
    <row r="4" spans="1:4" ht="15.75">
      <c r="A4" s="169"/>
      <c r="B4" s="169"/>
      <c r="C4" s="169"/>
      <c r="D4" s="169"/>
    </row>
    <row r="5" spans="1:4" ht="15.75">
      <c r="A5" s="169"/>
      <c r="B5" s="169"/>
      <c r="C5" s="169"/>
      <c r="D5" s="169"/>
    </row>
    <row r="6" spans="1:4" ht="15.75">
      <c r="A6" s="169"/>
      <c r="B6" s="169"/>
      <c r="C6" s="49" t="s">
        <v>670</v>
      </c>
      <c r="D6" s="169"/>
    </row>
    <row r="7" spans="1:4" ht="15.75">
      <c r="A7" s="169"/>
      <c r="B7" s="169"/>
      <c r="C7" s="49" t="s">
        <v>536</v>
      </c>
      <c r="D7" s="169"/>
    </row>
    <row r="8" spans="1:4" ht="16.5" thickBot="1">
      <c r="A8" s="169"/>
      <c r="B8" s="169"/>
      <c r="C8" s="169"/>
      <c r="D8" s="170" t="s">
        <v>671</v>
      </c>
    </row>
    <row r="9" spans="1:4" ht="16.5" thickTop="1">
      <c r="A9" s="171" t="s">
        <v>228</v>
      </c>
      <c r="B9" s="171" t="s">
        <v>514</v>
      </c>
      <c r="C9" s="172" t="s">
        <v>672</v>
      </c>
      <c r="D9" s="171" t="s">
        <v>636</v>
      </c>
    </row>
    <row r="10" spans="1:4" ht="16.5" thickBot="1">
      <c r="A10" s="173"/>
      <c r="B10" s="174"/>
      <c r="C10" s="175"/>
      <c r="D10" s="173" t="s">
        <v>673</v>
      </c>
    </row>
    <row r="11" spans="1:4" ht="16.5" thickTop="1">
      <c r="A11" s="176" t="s">
        <v>26</v>
      </c>
      <c r="B11" s="177" t="s">
        <v>26</v>
      </c>
      <c r="C11" s="178" t="s">
        <v>26</v>
      </c>
      <c r="D11" s="179" t="s">
        <v>26</v>
      </c>
    </row>
    <row r="12" spans="1:4" ht="15.75">
      <c r="A12" s="176">
        <v>801</v>
      </c>
      <c r="B12" s="177">
        <v>80101</v>
      </c>
      <c r="C12" s="178" t="s">
        <v>674</v>
      </c>
      <c r="D12" s="179">
        <f>'zał.nr 2 wydatki'!D199</f>
        <v>120233</v>
      </c>
    </row>
    <row r="13" spans="1:4" ht="15.75">
      <c r="A13" s="176" t="s">
        <v>26</v>
      </c>
      <c r="B13" s="177" t="s">
        <v>26</v>
      </c>
      <c r="C13" s="178" t="s">
        <v>26</v>
      </c>
      <c r="D13" s="179"/>
    </row>
    <row r="14" spans="1:4" ht="15.75">
      <c r="A14" s="176"/>
      <c r="B14" s="177"/>
      <c r="C14" s="178"/>
      <c r="D14" s="179"/>
    </row>
    <row r="15" spans="1:4" ht="15.75">
      <c r="A15" s="176">
        <v>801</v>
      </c>
      <c r="B15" s="177">
        <v>80110</v>
      </c>
      <c r="C15" s="178" t="s">
        <v>675</v>
      </c>
      <c r="D15" s="179">
        <f>'zał.nr 2 wydatki'!D247</f>
        <v>68180</v>
      </c>
    </row>
    <row r="16" spans="1:4" ht="15.75">
      <c r="A16" s="176" t="s">
        <v>26</v>
      </c>
      <c r="B16" s="177" t="s">
        <v>26</v>
      </c>
      <c r="C16" s="178" t="s">
        <v>26</v>
      </c>
      <c r="D16" s="179" t="s">
        <v>26</v>
      </c>
    </row>
    <row r="17" spans="1:4" ht="16.5" thickBot="1">
      <c r="A17" s="179"/>
      <c r="B17" s="180"/>
      <c r="C17" s="178"/>
      <c r="D17" s="179"/>
    </row>
    <row r="18" spans="1:4" ht="17.25" thickBot="1" thickTop="1">
      <c r="A18" s="181" t="s">
        <v>26</v>
      </c>
      <c r="B18" s="182" t="s">
        <v>26</v>
      </c>
      <c r="C18" s="183" t="s">
        <v>676</v>
      </c>
      <c r="D18" s="181">
        <f>SUM(D11:D17)</f>
        <v>188413</v>
      </c>
    </row>
    <row r="19" spans="1:4" ht="16.5" thickTop="1">
      <c r="A19" s="184" t="s">
        <v>26</v>
      </c>
      <c r="B19" s="184" t="s">
        <v>26</v>
      </c>
      <c r="C19" s="169"/>
      <c r="D19" s="184" t="s">
        <v>26</v>
      </c>
    </row>
    <row r="20" spans="1:4" ht="15.75">
      <c r="A20" s="169"/>
      <c r="B20" s="169"/>
      <c r="C20" s="169"/>
      <c r="D20" s="169"/>
    </row>
    <row r="21" spans="1:4" ht="15.75">
      <c r="A21" s="169"/>
      <c r="B21" s="169"/>
      <c r="C21" s="169"/>
      <c r="D21" s="169"/>
    </row>
    <row r="22" spans="1:4" ht="15.75">
      <c r="A22" s="169"/>
      <c r="B22" s="169"/>
      <c r="C22" s="49" t="s">
        <v>26</v>
      </c>
      <c r="D22" s="169"/>
    </row>
    <row r="23" spans="1:4" ht="15.75">
      <c r="A23" s="169"/>
      <c r="B23" s="169"/>
      <c r="C23" s="49"/>
      <c r="D23" s="169"/>
    </row>
    <row r="24" spans="1:4" ht="15.75">
      <c r="A24" s="169"/>
      <c r="B24" s="169"/>
      <c r="C24" s="185" t="s">
        <v>26</v>
      </c>
      <c r="D24" s="169"/>
    </row>
  </sheetData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2" sqref="C2"/>
    </sheetView>
  </sheetViews>
  <sheetFormatPr defaultColWidth="9.00390625" defaultRowHeight="12.75"/>
  <cols>
    <col min="1" max="1" width="7.375" style="0" customWidth="1"/>
    <col min="2" max="2" width="7.125" style="0" customWidth="1"/>
    <col min="3" max="3" width="48.125" style="0" customWidth="1"/>
    <col min="4" max="4" width="14.00390625" style="0" customWidth="1"/>
  </cols>
  <sheetData>
    <row r="1" spans="1:4" ht="15.75">
      <c r="A1" s="169"/>
      <c r="B1" s="169"/>
      <c r="C1" s="169" t="s">
        <v>4</v>
      </c>
      <c r="D1" s="169"/>
    </row>
    <row r="2" spans="1:4" ht="15.75">
      <c r="A2" s="169"/>
      <c r="B2" s="169"/>
      <c r="C2" s="169" t="s">
        <v>669</v>
      </c>
      <c r="D2" s="169"/>
    </row>
    <row r="3" spans="1:4" ht="15.75">
      <c r="A3" s="169"/>
      <c r="B3" s="169"/>
      <c r="C3" s="169" t="s">
        <v>159</v>
      </c>
      <c r="D3" s="169"/>
    </row>
    <row r="4" spans="1:4" ht="15.75">
      <c r="A4" s="169"/>
      <c r="B4" s="169"/>
      <c r="C4" s="169"/>
      <c r="D4" s="169"/>
    </row>
    <row r="5" spans="1:4" ht="15.75">
      <c r="A5" s="169"/>
      <c r="B5" s="169"/>
      <c r="C5" s="169"/>
      <c r="D5" s="169"/>
    </row>
    <row r="6" spans="1:4" ht="15.75">
      <c r="A6" s="169"/>
      <c r="B6" s="169"/>
      <c r="C6" s="49" t="s">
        <v>543</v>
      </c>
      <c r="D6" s="169"/>
    </row>
    <row r="7" spans="1:4" ht="15.75">
      <c r="A7" s="169"/>
      <c r="B7" s="169"/>
      <c r="C7" s="49" t="s">
        <v>677</v>
      </c>
      <c r="D7" s="169"/>
    </row>
    <row r="8" spans="1:4" ht="16.5" thickBot="1">
      <c r="A8" s="169"/>
      <c r="B8" s="169"/>
      <c r="C8" s="169"/>
      <c r="D8" s="728" t="s">
        <v>671</v>
      </c>
    </row>
    <row r="9" spans="1:4" ht="16.5" thickTop="1">
      <c r="A9" s="171" t="s">
        <v>228</v>
      </c>
      <c r="B9" s="171" t="s">
        <v>514</v>
      </c>
      <c r="C9" s="172" t="s">
        <v>672</v>
      </c>
      <c r="D9" s="171" t="s">
        <v>636</v>
      </c>
    </row>
    <row r="10" spans="1:4" ht="16.5" thickBot="1">
      <c r="A10" s="173"/>
      <c r="B10" s="174"/>
      <c r="C10" s="175"/>
      <c r="D10" s="173" t="s">
        <v>673</v>
      </c>
    </row>
    <row r="11" spans="1:4" ht="16.5" thickTop="1">
      <c r="A11" s="186" t="s">
        <v>26</v>
      </c>
      <c r="B11" s="177" t="s">
        <v>26</v>
      </c>
      <c r="C11" s="178" t="s">
        <v>26</v>
      </c>
      <c r="D11" s="179" t="s">
        <v>26</v>
      </c>
    </row>
    <row r="12" spans="1:4" ht="15.75">
      <c r="A12" s="186" t="s">
        <v>66</v>
      </c>
      <c r="B12" s="177" t="s">
        <v>871</v>
      </c>
      <c r="C12" s="178" t="s">
        <v>101</v>
      </c>
      <c r="D12" s="179">
        <v>8000</v>
      </c>
    </row>
    <row r="13" spans="1:4" ht="15.75">
      <c r="A13" s="186" t="s">
        <v>66</v>
      </c>
      <c r="B13" s="177" t="s">
        <v>79</v>
      </c>
      <c r="C13" s="178" t="s">
        <v>727</v>
      </c>
      <c r="D13" s="179">
        <v>1700</v>
      </c>
    </row>
    <row r="14" spans="1:4" ht="15.75">
      <c r="A14" s="186" t="s">
        <v>127</v>
      </c>
      <c r="B14" s="177" t="s">
        <v>288</v>
      </c>
      <c r="C14" s="178" t="s">
        <v>681</v>
      </c>
      <c r="D14" s="179">
        <v>5000</v>
      </c>
    </row>
    <row r="15" spans="1:4" ht="15.75">
      <c r="A15" s="186" t="s">
        <v>127</v>
      </c>
      <c r="B15" s="177" t="s">
        <v>129</v>
      </c>
      <c r="C15" s="178" t="s">
        <v>9</v>
      </c>
      <c r="D15" s="179">
        <v>3200</v>
      </c>
    </row>
    <row r="16" spans="1:4" ht="15.75">
      <c r="A16" s="186" t="s">
        <v>127</v>
      </c>
      <c r="B16" s="177" t="s">
        <v>129</v>
      </c>
      <c r="C16" s="178" t="s">
        <v>10</v>
      </c>
      <c r="D16" s="179">
        <v>7000</v>
      </c>
    </row>
    <row r="17" spans="1:4" ht="15.75">
      <c r="A17" s="186" t="s">
        <v>127</v>
      </c>
      <c r="B17" s="177" t="s">
        <v>129</v>
      </c>
      <c r="C17" s="178" t="s">
        <v>11</v>
      </c>
      <c r="D17" s="179">
        <v>4000</v>
      </c>
    </row>
    <row r="18" spans="1:4" ht="15.75">
      <c r="A18" s="186" t="s">
        <v>127</v>
      </c>
      <c r="B18" s="177" t="s">
        <v>129</v>
      </c>
      <c r="C18" s="178" t="s">
        <v>12</v>
      </c>
      <c r="D18" s="179">
        <v>5000</v>
      </c>
    </row>
    <row r="19" spans="1:4" ht="16.5" thickBot="1">
      <c r="A19" s="186" t="s">
        <v>127</v>
      </c>
      <c r="B19" s="177" t="s">
        <v>129</v>
      </c>
      <c r="C19" s="178" t="s">
        <v>13</v>
      </c>
      <c r="D19" s="179">
        <v>9000</v>
      </c>
    </row>
    <row r="20" spans="1:4" ht="17.25" thickBot="1" thickTop="1">
      <c r="A20" s="181" t="s">
        <v>26</v>
      </c>
      <c r="B20" s="182" t="s">
        <v>26</v>
      </c>
      <c r="C20" s="183" t="s">
        <v>676</v>
      </c>
      <c r="D20" s="181">
        <f>SUM(D11:D19)</f>
        <v>42900</v>
      </c>
    </row>
    <row r="21" ht="13.5" thickTop="1"/>
  </sheetData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G9" sqref="G9"/>
    </sheetView>
  </sheetViews>
  <sheetFormatPr defaultColWidth="9.00390625" defaultRowHeight="12.75"/>
  <cols>
    <col min="1" max="1" width="3.25390625" style="0" customWidth="1"/>
    <col min="2" max="2" width="22.25390625" style="0" customWidth="1"/>
    <col min="3" max="3" width="5.125" style="0" customWidth="1"/>
    <col min="4" max="4" width="5.875" style="0" customWidth="1"/>
    <col min="5" max="5" width="10.625" style="0" customWidth="1"/>
    <col min="6" max="6" width="10.125" style="0" customWidth="1"/>
    <col min="7" max="7" width="11.25390625" style="0" customWidth="1"/>
    <col min="8" max="8" width="9.625" style="0" customWidth="1"/>
  </cols>
  <sheetData>
    <row r="1" spans="5:6" ht="16.5">
      <c r="E1" s="217" t="s">
        <v>435</v>
      </c>
      <c r="F1" s="217"/>
    </row>
    <row r="2" spans="5:6" ht="16.5">
      <c r="E2" s="217" t="s">
        <v>5</v>
      </c>
      <c r="F2" s="217"/>
    </row>
    <row r="3" spans="5:6" ht="16.5">
      <c r="E3" s="217" t="s">
        <v>493</v>
      </c>
      <c r="F3" s="217"/>
    </row>
    <row r="4" spans="5:6" ht="16.5">
      <c r="E4" s="217" t="s">
        <v>159</v>
      </c>
      <c r="F4" s="217"/>
    </row>
    <row r="7" spans="1:8" ht="15">
      <c r="A7" s="138"/>
      <c r="B7" s="203" t="s">
        <v>526</v>
      </c>
      <c r="C7" s="203"/>
      <c r="D7" s="203"/>
      <c r="E7" s="203"/>
      <c r="F7" s="203"/>
      <c r="G7" s="203"/>
      <c r="H7" s="168"/>
    </row>
    <row r="8" spans="1:8" ht="15">
      <c r="A8" s="138"/>
      <c r="B8" s="203" t="s">
        <v>544</v>
      </c>
      <c r="C8" s="203"/>
      <c r="D8" s="203"/>
      <c r="E8" s="203"/>
      <c r="F8" s="203"/>
      <c r="G8" s="203"/>
      <c r="H8" s="168"/>
    </row>
    <row r="9" spans="1:8" ht="15">
      <c r="A9" s="138"/>
      <c r="B9" s="203"/>
      <c r="C9" s="203"/>
      <c r="D9" s="203"/>
      <c r="E9" s="203"/>
      <c r="F9" s="203"/>
      <c r="G9" s="203"/>
      <c r="H9" s="168"/>
    </row>
    <row r="10" spans="1:8" ht="15.75" thickBot="1">
      <c r="A10" s="138"/>
      <c r="B10" s="138"/>
      <c r="C10" s="138"/>
      <c r="D10" s="138"/>
      <c r="E10" s="138"/>
      <c r="F10" s="138"/>
      <c r="G10" s="138" t="s">
        <v>671</v>
      </c>
      <c r="H10" s="138"/>
    </row>
    <row r="11" spans="1:8" ht="15.75" thickTop="1">
      <c r="A11" s="218" t="s">
        <v>374</v>
      </c>
      <c r="B11" s="219" t="s">
        <v>23</v>
      </c>
      <c r="C11" s="220"/>
      <c r="D11" s="220"/>
      <c r="E11" s="221" t="s">
        <v>647</v>
      </c>
      <c r="F11" s="727" t="s">
        <v>648</v>
      </c>
      <c r="G11" s="222" t="s">
        <v>158</v>
      </c>
      <c r="H11" s="757" t="s">
        <v>649</v>
      </c>
    </row>
    <row r="12" spans="1:8" ht="15">
      <c r="A12" s="223"/>
      <c r="B12" s="224"/>
      <c r="C12" s="225" t="s">
        <v>650</v>
      </c>
      <c r="D12" s="225" t="s">
        <v>514</v>
      </c>
      <c r="E12" s="150" t="s">
        <v>651</v>
      </c>
      <c r="F12" s="164" t="s">
        <v>525</v>
      </c>
      <c r="G12" s="164" t="s">
        <v>525</v>
      </c>
      <c r="H12" s="226" t="s">
        <v>713</v>
      </c>
    </row>
    <row r="13" spans="1:8" ht="15">
      <c r="A13" s="223"/>
      <c r="B13" s="224"/>
      <c r="C13" s="225"/>
      <c r="D13" s="225"/>
      <c r="E13" s="150" t="s">
        <v>652</v>
      </c>
      <c r="F13" s="150"/>
      <c r="G13" s="164"/>
      <c r="H13" s="226" t="s">
        <v>653</v>
      </c>
    </row>
    <row r="14" spans="1:8" ht="15.75" thickBot="1">
      <c r="A14" s="227"/>
      <c r="B14" s="228"/>
      <c r="C14" s="229"/>
      <c r="D14" s="229"/>
      <c r="E14" s="154"/>
      <c r="F14" s="154"/>
      <c r="G14" s="230"/>
      <c r="H14" s="231" t="s">
        <v>654</v>
      </c>
    </row>
    <row r="15" spans="1:8" ht="16.5" thickBot="1" thickTop="1">
      <c r="A15" s="232">
        <v>1</v>
      </c>
      <c r="B15" s="233">
        <v>2</v>
      </c>
      <c r="C15" s="234">
        <v>3</v>
      </c>
      <c r="D15" s="234">
        <v>4</v>
      </c>
      <c r="E15" s="230">
        <v>5</v>
      </c>
      <c r="F15" s="230">
        <v>6</v>
      </c>
      <c r="G15" s="230">
        <v>7</v>
      </c>
      <c r="H15" s="231">
        <v>9</v>
      </c>
    </row>
    <row r="16" spans="1:8" ht="15.75" thickTop="1">
      <c r="A16" s="235" t="s">
        <v>371</v>
      </c>
      <c r="B16" s="236" t="s">
        <v>655</v>
      </c>
      <c r="C16" s="237"/>
      <c r="D16" s="237"/>
      <c r="E16" s="238">
        <f>SUM(E17)</f>
        <v>210000</v>
      </c>
      <c r="F16" s="238">
        <f>SUM(F17)</f>
        <v>6746200</v>
      </c>
      <c r="G16" s="238">
        <f>SUM(G17)</f>
        <v>6956200</v>
      </c>
      <c r="H16" s="238">
        <f>SUM(H17)</f>
        <v>0</v>
      </c>
    </row>
    <row r="17" spans="1:8" ht="15">
      <c r="A17" s="239" t="s">
        <v>26</v>
      </c>
      <c r="B17" s="224" t="s">
        <v>656</v>
      </c>
      <c r="C17" s="225">
        <v>700</v>
      </c>
      <c r="D17" s="225">
        <v>70001</v>
      </c>
      <c r="E17" s="240">
        <v>210000</v>
      </c>
      <c r="F17" s="240">
        <v>6746200</v>
      </c>
      <c r="G17" s="240">
        <v>6956200</v>
      </c>
      <c r="H17" s="311">
        <f>SUM(E17+F17-G17)</f>
        <v>0</v>
      </c>
    </row>
    <row r="18" spans="1:8" ht="15">
      <c r="A18" s="241" t="s">
        <v>372</v>
      </c>
      <c r="B18" s="242" t="s">
        <v>527</v>
      </c>
      <c r="C18" s="243"/>
      <c r="D18" s="243"/>
      <c r="E18" s="244">
        <f>SUM(E19+E26+E27+E28+E29)</f>
        <v>25496</v>
      </c>
      <c r="F18" s="244">
        <f>SUM(F19+F26+F27+F28+F29)</f>
        <v>853576</v>
      </c>
      <c r="G18" s="244">
        <f>SUM(G19+G26+G27+G28+G29)</f>
        <v>854137</v>
      </c>
      <c r="H18" s="244">
        <f>SUM(H19+H26+H27+H28+H29)</f>
        <v>24935</v>
      </c>
    </row>
    <row r="19" spans="1:8" ht="15">
      <c r="A19" s="245">
        <v>1</v>
      </c>
      <c r="B19" s="246" t="s">
        <v>232</v>
      </c>
      <c r="C19" s="247">
        <v>801</v>
      </c>
      <c r="D19" s="247">
        <v>80101</v>
      </c>
      <c r="E19" s="248">
        <f>SUM(E20:E25)</f>
        <v>10315</v>
      </c>
      <c r="F19" s="248">
        <f>SUM(F20:F25)</f>
        <v>427266</v>
      </c>
      <c r="G19" s="248">
        <f>SUM(G20:G25)</f>
        <v>426327</v>
      </c>
      <c r="H19" s="248">
        <f>SUM(H20:H25)</f>
        <v>11254</v>
      </c>
    </row>
    <row r="20" spans="1:8" ht="15">
      <c r="A20" s="302"/>
      <c r="B20" s="303" t="s">
        <v>528</v>
      </c>
      <c r="C20" s="304"/>
      <c r="D20" s="304"/>
      <c r="E20" s="305">
        <v>5604</v>
      </c>
      <c r="F20" s="305">
        <v>121840</v>
      </c>
      <c r="G20" s="305">
        <v>121840</v>
      </c>
      <c r="H20" s="306">
        <f aca="true" t="shared" si="0" ref="H20:H25">SUM(E20+F20-G20)</f>
        <v>5604</v>
      </c>
    </row>
    <row r="21" spans="1:8" ht="15">
      <c r="A21" s="307"/>
      <c r="B21" s="308" t="s">
        <v>529</v>
      </c>
      <c r="C21" s="309"/>
      <c r="D21" s="309"/>
      <c r="E21" s="310">
        <v>286</v>
      </c>
      <c r="F21" s="310">
        <v>63847</v>
      </c>
      <c r="G21" s="310">
        <v>63847</v>
      </c>
      <c r="H21" s="311">
        <f t="shared" si="0"/>
        <v>286</v>
      </c>
    </row>
    <row r="22" spans="1:8" ht="15">
      <c r="A22" s="307"/>
      <c r="B22" s="308" t="s">
        <v>530</v>
      </c>
      <c r="C22" s="309"/>
      <c r="D22" s="309"/>
      <c r="E22" s="310">
        <v>4237</v>
      </c>
      <c r="F22" s="310">
        <v>75924</v>
      </c>
      <c r="G22" s="310">
        <v>74910</v>
      </c>
      <c r="H22" s="311">
        <f t="shared" si="0"/>
        <v>5251</v>
      </c>
    </row>
    <row r="23" spans="1:8" ht="15">
      <c r="A23" s="307"/>
      <c r="B23" s="308" t="s">
        <v>351</v>
      </c>
      <c r="C23" s="309"/>
      <c r="D23" s="309"/>
      <c r="E23" s="310">
        <v>123</v>
      </c>
      <c r="F23" s="310">
        <v>76495</v>
      </c>
      <c r="G23" s="310">
        <v>76528</v>
      </c>
      <c r="H23" s="311">
        <f t="shared" si="0"/>
        <v>90</v>
      </c>
    </row>
    <row r="24" spans="1:8" ht="15">
      <c r="A24" s="307"/>
      <c r="B24" s="308" t="s">
        <v>531</v>
      </c>
      <c r="C24" s="309"/>
      <c r="D24" s="309"/>
      <c r="E24" s="310">
        <v>23</v>
      </c>
      <c r="F24" s="310">
        <v>37989</v>
      </c>
      <c r="G24" s="310">
        <v>37989</v>
      </c>
      <c r="H24" s="311">
        <f t="shared" si="0"/>
        <v>23</v>
      </c>
    </row>
    <row r="25" spans="1:8" ht="15">
      <c r="A25" s="239"/>
      <c r="B25" s="224" t="s">
        <v>532</v>
      </c>
      <c r="C25" s="225"/>
      <c r="D25" s="225"/>
      <c r="E25" s="240">
        <v>42</v>
      </c>
      <c r="F25" s="240">
        <v>51171</v>
      </c>
      <c r="G25" s="240">
        <v>51213</v>
      </c>
      <c r="H25" s="151">
        <f t="shared" si="0"/>
        <v>0</v>
      </c>
    </row>
    <row r="26" spans="1:8" ht="15">
      <c r="A26" s="249">
        <v>2</v>
      </c>
      <c r="B26" s="250" t="s">
        <v>533</v>
      </c>
      <c r="C26" s="251">
        <v>801</v>
      </c>
      <c r="D26" s="251">
        <v>80110</v>
      </c>
      <c r="E26" s="252">
        <v>2000</v>
      </c>
      <c r="F26" s="252">
        <v>184030</v>
      </c>
      <c r="G26" s="252">
        <v>184030</v>
      </c>
      <c r="H26" s="252">
        <v>2000</v>
      </c>
    </row>
    <row r="27" spans="1:8" ht="15">
      <c r="A27" s="239">
        <v>3</v>
      </c>
      <c r="B27" s="224" t="s">
        <v>688</v>
      </c>
      <c r="C27" s="225">
        <v>801</v>
      </c>
      <c r="D27" s="225">
        <v>80104</v>
      </c>
      <c r="E27" s="240">
        <v>11681</v>
      </c>
      <c r="F27" s="240">
        <v>147580</v>
      </c>
      <c r="G27" s="240">
        <v>147580</v>
      </c>
      <c r="H27" s="254">
        <f>SUM(E27+F27-G27)</f>
        <v>11681</v>
      </c>
    </row>
    <row r="28" spans="1:8" ht="15">
      <c r="A28" s="249">
        <v>4</v>
      </c>
      <c r="B28" s="250" t="s">
        <v>657</v>
      </c>
      <c r="C28" s="251">
        <v>852</v>
      </c>
      <c r="D28" s="251">
        <v>85219</v>
      </c>
      <c r="E28" s="252">
        <v>0</v>
      </c>
      <c r="F28" s="252">
        <v>3400</v>
      </c>
      <c r="G28" s="252">
        <v>3400</v>
      </c>
      <c r="H28" s="253">
        <f>SUM(E28+F28-G28)</f>
        <v>0</v>
      </c>
    </row>
    <row r="29" spans="1:8" ht="15">
      <c r="A29" s="249">
        <v>5</v>
      </c>
      <c r="B29" s="250" t="s">
        <v>629</v>
      </c>
      <c r="C29" s="251">
        <v>926</v>
      </c>
      <c r="D29" s="251">
        <v>92604</v>
      </c>
      <c r="E29" s="252">
        <v>1500</v>
      </c>
      <c r="F29" s="252">
        <v>91300</v>
      </c>
      <c r="G29" s="252">
        <v>92800</v>
      </c>
      <c r="H29" s="253">
        <f>SUM(E29+F29-G29)</f>
        <v>0</v>
      </c>
    </row>
    <row r="30" spans="1:8" ht="14.25">
      <c r="A30" s="255" t="s">
        <v>658</v>
      </c>
      <c r="B30" s="256" t="s">
        <v>659</v>
      </c>
      <c r="C30" s="257"/>
      <c r="D30" s="257"/>
      <c r="E30" s="258">
        <f>SUM(E16+E18)</f>
        <v>235496</v>
      </c>
      <c r="F30" s="258">
        <f>SUM(F16+F18)</f>
        <v>7599776</v>
      </c>
      <c r="G30" s="258">
        <f>SUM(G16+G18)</f>
        <v>7810337</v>
      </c>
      <c r="H30" s="258">
        <f>SUM(H16+H18)</f>
        <v>24935</v>
      </c>
    </row>
    <row r="31" spans="1:8" ht="15">
      <c r="A31" s="259"/>
      <c r="B31" s="224"/>
      <c r="C31" s="224"/>
      <c r="D31" s="224"/>
      <c r="E31" s="224"/>
      <c r="F31" s="260"/>
      <c r="G31" s="260"/>
      <c r="H31" s="224"/>
    </row>
    <row r="32" spans="1:8" ht="15">
      <c r="A32" s="259"/>
      <c r="B32" s="224"/>
      <c r="C32" s="224"/>
      <c r="D32" s="224"/>
      <c r="E32" s="224"/>
      <c r="F32" s="260"/>
      <c r="G32" s="260"/>
      <c r="H32" s="224"/>
    </row>
    <row r="33" spans="1:8" ht="15">
      <c r="A33" s="259"/>
      <c r="B33" s="224"/>
      <c r="C33" s="224"/>
      <c r="D33" s="224"/>
      <c r="E33" s="224"/>
      <c r="F33" s="261" t="s">
        <v>26</v>
      </c>
      <c r="G33" s="261"/>
      <c r="H33" s="224"/>
    </row>
    <row r="34" spans="1:8" ht="12.75">
      <c r="A34" s="262"/>
      <c r="B34" s="263"/>
      <c r="C34" s="263"/>
      <c r="D34" s="263"/>
      <c r="E34" s="264"/>
      <c r="F34" s="264"/>
      <c r="G34" s="264"/>
      <c r="H34" s="264"/>
    </row>
    <row r="35" spans="1:8" ht="15">
      <c r="A35" s="262"/>
      <c r="B35" s="224"/>
      <c r="C35" s="224"/>
      <c r="D35" s="224"/>
      <c r="E35" s="265"/>
      <c r="F35" s="266" t="s">
        <v>26</v>
      </c>
      <c r="G35" s="266"/>
      <c r="H35" s="224"/>
    </row>
  </sheetData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B3" sqref="B3"/>
    </sheetView>
  </sheetViews>
  <sheetFormatPr defaultColWidth="9.00390625" defaultRowHeight="12.75"/>
  <cols>
    <col min="1" max="1" width="4.75390625" style="0" customWidth="1"/>
    <col min="2" max="2" width="48.125" style="0" customWidth="1"/>
    <col min="3" max="3" width="7.00390625" style="0" customWidth="1"/>
    <col min="4" max="4" width="11.00390625" style="0" customWidth="1"/>
  </cols>
  <sheetData>
    <row r="1" spans="1:4" ht="12.75">
      <c r="A1" s="33"/>
      <c r="B1" s="33" t="s">
        <v>434</v>
      </c>
      <c r="C1" s="33" t="s">
        <v>26</v>
      </c>
      <c r="D1" s="33"/>
    </row>
    <row r="2" spans="1:4" ht="12.75">
      <c r="A2" s="33"/>
      <c r="B2" s="33" t="s">
        <v>2</v>
      </c>
      <c r="C2" s="33" t="s">
        <v>26</v>
      </c>
      <c r="D2" s="33"/>
    </row>
    <row r="3" spans="1:4" ht="12.75">
      <c r="A3" s="33"/>
      <c r="B3" s="33" t="s">
        <v>493</v>
      </c>
      <c r="C3" s="33" t="s">
        <v>26</v>
      </c>
      <c r="D3" s="33"/>
    </row>
    <row r="4" spans="1:4" ht="12.75">
      <c r="A4" s="33"/>
      <c r="B4" s="33" t="s">
        <v>8</v>
      </c>
      <c r="C4" s="33" t="s">
        <v>26</v>
      </c>
      <c r="D4" s="33"/>
    </row>
    <row r="5" spans="1:4" ht="12.75">
      <c r="A5" s="33"/>
      <c r="B5" s="33"/>
      <c r="C5" s="33"/>
      <c r="D5" s="33"/>
    </row>
    <row r="6" spans="1:4" ht="15.75">
      <c r="A6" s="33"/>
      <c r="B6" s="49" t="s">
        <v>776</v>
      </c>
      <c r="C6" s="33"/>
      <c r="D6" s="33"/>
    </row>
    <row r="7" spans="1:4" ht="15.75">
      <c r="A7" s="33"/>
      <c r="B7" s="49" t="s">
        <v>549</v>
      </c>
      <c r="C7" s="33"/>
      <c r="D7" s="33" t="s">
        <v>26</v>
      </c>
    </row>
    <row r="8" spans="1:4" ht="15.75">
      <c r="A8" s="33"/>
      <c r="B8" s="49"/>
      <c r="C8" s="33"/>
      <c r="D8" s="33"/>
    </row>
    <row r="9" spans="1:4" ht="15.75">
      <c r="A9" s="33"/>
      <c r="B9" s="49"/>
      <c r="C9" s="33"/>
      <c r="D9" s="33"/>
    </row>
    <row r="10" spans="1:4" ht="13.5" thickBot="1">
      <c r="A10" s="33"/>
      <c r="B10" s="33" t="s">
        <v>777</v>
      </c>
      <c r="C10" s="33"/>
      <c r="D10" s="33" t="s">
        <v>671</v>
      </c>
    </row>
    <row r="11" spans="1:4" ht="13.5" thickTop="1">
      <c r="A11" s="45" t="s">
        <v>374</v>
      </c>
      <c r="B11" s="45" t="s">
        <v>23</v>
      </c>
      <c r="C11" s="45" t="s">
        <v>26</v>
      </c>
      <c r="D11" s="45" t="s">
        <v>370</v>
      </c>
    </row>
    <row r="12" spans="1:4" ht="12.75">
      <c r="A12" s="34"/>
      <c r="B12" s="34"/>
      <c r="C12" s="35" t="s">
        <v>834</v>
      </c>
      <c r="D12" s="47" t="s">
        <v>21</v>
      </c>
    </row>
    <row r="13" spans="1:4" ht="13.5" thickBot="1">
      <c r="A13" s="36"/>
      <c r="B13" s="36"/>
      <c r="C13" s="36"/>
      <c r="D13" s="57" t="s">
        <v>497</v>
      </c>
    </row>
    <row r="14" spans="1:4" ht="14.25" thickBot="1" thickTop="1">
      <c r="A14" s="51" t="s">
        <v>371</v>
      </c>
      <c r="B14" s="51" t="s">
        <v>775</v>
      </c>
      <c r="C14" s="52"/>
      <c r="D14" s="53">
        <f>D15</f>
        <v>0</v>
      </c>
    </row>
    <row r="15" spans="1:4" ht="12.75">
      <c r="A15" s="34"/>
      <c r="B15" s="34" t="s">
        <v>470</v>
      </c>
      <c r="C15" s="20"/>
      <c r="D15" s="31">
        <v>0</v>
      </c>
    </row>
    <row r="16" spans="1:4" ht="12.75">
      <c r="A16" s="34"/>
      <c r="B16" s="34" t="s">
        <v>471</v>
      </c>
      <c r="C16" s="20"/>
      <c r="D16" s="31">
        <v>0</v>
      </c>
    </row>
    <row r="17" spans="1:4" ht="13.5" thickBot="1">
      <c r="A17" s="34"/>
      <c r="B17" s="34" t="s">
        <v>472</v>
      </c>
      <c r="C17" s="20"/>
      <c r="D17" s="31">
        <v>0</v>
      </c>
    </row>
    <row r="18" spans="1:4" ht="13.5" thickBot="1">
      <c r="A18" s="54" t="s">
        <v>372</v>
      </c>
      <c r="B18" s="54" t="s">
        <v>766</v>
      </c>
      <c r="C18" s="55"/>
      <c r="D18" s="56">
        <f>SUM(D19:D19)</f>
        <v>130000</v>
      </c>
    </row>
    <row r="19" spans="1:4" ht="12.75">
      <c r="A19" s="47" t="s">
        <v>26</v>
      </c>
      <c r="B19" s="34" t="s">
        <v>320</v>
      </c>
      <c r="C19" s="20" t="s">
        <v>334</v>
      </c>
      <c r="D19" s="31">
        <v>130000</v>
      </c>
    </row>
    <row r="20" spans="1:4" ht="13.5" thickBot="1">
      <c r="A20" s="34"/>
      <c r="B20" s="34"/>
      <c r="C20" s="20"/>
      <c r="D20" s="31"/>
    </row>
    <row r="21" spans="1:4" ht="13.5" thickBot="1">
      <c r="A21" s="54" t="s">
        <v>373</v>
      </c>
      <c r="B21" s="54" t="s">
        <v>767</v>
      </c>
      <c r="C21" s="55"/>
      <c r="D21" s="56">
        <f>SUM(D22+D29)</f>
        <v>130000</v>
      </c>
    </row>
    <row r="22" spans="1:4" ht="12.75">
      <c r="A22" s="47">
        <v>1</v>
      </c>
      <c r="B22" s="66" t="s">
        <v>768</v>
      </c>
      <c r="C22" s="67"/>
      <c r="D22" s="27">
        <f>SUM(D23:D27)</f>
        <v>45100</v>
      </c>
    </row>
    <row r="23" spans="1:4" ht="12.75">
      <c r="A23" s="50" t="s">
        <v>60</v>
      </c>
      <c r="B23" s="34" t="s">
        <v>769</v>
      </c>
      <c r="C23" s="20" t="s">
        <v>770</v>
      </c>
      <c r="D23" s="31">
        <v>4800</v>
      </c>
    </row>
    <row r="24" spans="1:4" ht="12.75">
      <c r="A24" s="50" t="s">
        <v>62</v>
      </c>
      <c r="B24" s="34" t="s">
        <v>80</v>
      </c>
      <c r="C24" s="20" t="s">
        <v>69</v>
      </c>
      <c r="D24" s="31">
        <v>10200</v>
      </c>
    </row>
    <row r="25" spans="1:4" ht="12.75">
      <c r="A25" s="50"/>
      <c r="B25" s="34" t="s">
        <v>155</v>
      </c>
      <c r="C25" s="20"/>
      <c r="D25" s="31"/>
    </row>
    <row r="26" spans="1:4" ht="12.75">
      <c r="A26" s="50"/>
      <c r="B26" s="34" t="s">
        <v>333</v>
      </c>
      <c r="C26" s="20"/>
      <c r="D26" s="31"/>
    </row>
    <row r="27" spans="1:4" ht="12.75">
      <c r="A27" s="50" t="s">
        <v>771</v>
      </c>
      <c r="B27" s="34" t="s">
        <v>126</v>
      </c>
      <c r="C27" s="20" t="s">
        <v>70</v>
      </c>
      <c r="D27" s="31">
        <v>30100</v>
      </c>
    </row>
    <row r="28" spans="1:4" ht="51">
      <c r="A28" s="50"/>
      <c r="B28" s="294" t="s">
        <v>156</v>
      </c>
      <c r="C28" s="20"/>
      <c r="D28" s="31"/>
    </row>
    <row r="29" spans="1:4" ht="12.75">
      <c r="A29" s="47">
        <v>2</v>
      </c>
      <c r="B29" s="66" t="s">
        <v>772</v>
      </c>
      <c r="C29" s="67"/>
      <c r="D29" s="27">
        <f>SUM(D30+D32)</f>
        <v>84900</v>
      </c>
    </row>
    <row r="30" spans="1:4" ht="25.5">
      <c r="A30" s="50" t="s">
        <v>60</v>
      </c>
      <c r="B30" s="294" t="s">
        <v>500</v>
      </c>
      <c r="C30" s="20" t="s">
        <v>773</v>
      </c>
      <c r="D30" s="31">
        <v>44900</v>
      </c>
    </row>
    <row r="31" spans="1:4" ht="12.75">
      <c r="A31" s="50"/>
      <c r="B31" s="34" t="s">
        <v>26</v>
      </c>
      <c r="C31" s="20"/>
      <c r="D31" s="31"/>
    </row>
    <row r="32" spans="1:4" ht="31.5" customHeight="1">
      <c r="A32" s="645" t="s">
        <v>62</v>
      </c>
      <c r="B32" s="294" t="s">
        <v>499</v>
      </c>
      <c r="C32" s="20" t="s">
        <v>773</v>
      </c>
      <c r="D32" s="31">
        <v>40000</v>
      </c>
    </row>
    <row r="33" spans="1:4" ht="13.5" thickBot="1">
      <c r="A33" s="34"/>
      <c r="B33" s="34" t="s">
        <v>26</v>
      </c>
      <c r="C33" s="20"/>
      <c r="D33" s="31"/>
    </row>
    <row r="34" spans="1:4" ht="13.5" thickBot="1">
      <c r="A34" s="54" t="s">
        <v>774</v>
      </c>
      <c r="B34" s="54" t="s">
        <v>473</v>
      </c>
      <c r="C34" s="55"/>
      <c r="D34" s="56">
        <f>SUM(D14+D18-D21)</f>
        <v>0</v>
      </c>
    </row>
    <row r="35" spans="1:4" ht="13.5" hidden="1" thickBot="1">
      <c r="A35" s="36"/>
      <c r="B35" s="36"/>
      <c r="C35" s="21"/>
      <c r="D35" s="3"/>
    </row>
    <row r="36" spans="1:4" ht="12.75">
      <c r="A36" s="34"/>
      <c r="B36" s="34" t="s">
        <v>470</v>
      </c>
      <c r="C36" s="20"/>
      <c r="D36" s="31">
        <f>SUM(D14+D18-D21)</f>
        <v>0</v>
      </c>
    </row>
    <row r="37" spans="1:4" ht="12.75">
      <c r="A37" s="34"/>
      <c r="B37" s="34" t="s">
        <v>471</v>
      </c>
      <c r="C37" s="20"/>
      <c r="D37" s="31">
        <v>0</v>
      </c>
    </row>
    <row r="38" spans="1:4" ht="13.5" thickBot="1">
      <c r="A38" s="36"/>
      <c r="B38" s="36" t="s">
        <v>472</v>
      </c>
      <c r="C38" s="21"/>
      <c r="D38" s="3">
        <v>0</v>
      </c>
    </row>
    <row r="39" spans="1:4" ht="13.5" thickTop="1">
      <c r="A39" s="33"/>
      <c r="B39" s="33"/>
      <c r="C39" s="33"/>
      <c r="D39" s="33"/>
    </row>
    <row r="40" spans="1:4" ht="12.75">
      <c r="A40" s="33"/>
      <c r="B40" s="46" t="s">
        <v>26</v>
      </c>
      <c r="C40" s="33"/>
      <c r="D40" s="33" t="s">
        <v>26</v>
      </c>
    </row>
    <row r="41" spans="1:4" ht="12.75">
      <c r="A41" s="33"/>
      <c r="B41" s="33"/>
      <c r="C41" s="33"/>
      <c r="D41" s="33"/>
    </row>
    <row r="42" spans="1:4" ht="12.75">
      <c r="A42" s="33"/>
      <c r="B42" s="33"/>
      <c r="C42" s="33"/>
      <c r="D42" s="33"/>
    </row>
  </sheetData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5" sqref="C15"/>
    </sheetView>
  </sheetViews>
  <sheetFormatPr defaultColWidth="9.00390625" defaultRowHeight="12.75"/>
  <cols>
    <col min="1" max="1" width="7.00390625" style="0" customWidth="1"/>
    <col min="2" max="2" width="7.125" style="0" customWidth="1"/>
    <col min="3" max="3" width="29.75390625" style="0" customWidth="1"/>
    <col min="4" max="4" width="9.875" style="0" customWidth="1"/>
    <col min="5" max="5" width="10.25390625" style="0" customWidth="1"/>
  </cols>
  <sheetData>
    <row r="1" spans="1:6" ht="15.75">
      <c r="A1" s="169"/>
      <c r="B1" s="169"/>
      <c r="C1" s="169" t="s">
        <v>6</v>
      </c>
      <c r="D1" s="169"/>
      <c r="E1" s="169"/>
      <c r="F1" s="169"/>
    </row>
    <row r="2" spans="1:6" ht="15.75">
      <c r="A2" s="169"/>
      <c r="B2" s="169"/>
      <c r="C2" s="169" t="s">
        <v>493</v>
      </c>
      <c r="D2" s="169"/>
      <c r="E2" s="169"/>
      <c r="F2" s="169"/>
    </row>
    <row r="3" spans="1:6" ht="15.75">
      <c r="A3" s="169"/>
      <c r="B3" s="169"/>
      <c r="C3" s="169" t="s">
        <v>159</v>
      </c>
      <c r="D3" s="169"/>
      <c r="E3" s="169"/>
      <c r="F3" s="169"/>
    </row>
    <row r="4" spans="1:6" ht="15.75">
      <c r="A4" s="169"/>
      <c r="B4" s="169"/>
      <c r="C4" s="169"/>
      <c r="D4" s="169"/>
      <c r="E4" s="169"/>
      <c r="F4" s="169"/>
    </row>
    <row r="5" spans="1:6" ht="15.75">
      <c r="A5" s="169"/>
      <c r="B5" s="169"/>
      <c r="C5" s="169"/>
      <c r="D5" s="169"/>
      <c r="E5" s="169"/>
      <c r="F5" s="169"/>
    </row>
    <row r="6" spans="1:6" ht="15.75">
      <c r="A6" s="169"/>
      <c r="B6" s="192" t="s">
        <v>550</v>
      </c>
      <c r="C6" s="212"/>
      <c r="D6" s="169"/>
      <c r="E6" s="169"/>
      <c r="F6" s="169"/>
    </row>
    <row r="7" spans="1:6" ht="15.75">
      <c r="A7" s="169"/>
      <c r="B7" s="49" t="s">
        <v>26</v>
      </c>
      <c r="C7" s="192" t="s">
        <v>965</v>
      </c>
      <c r="D7" s="169"/>
      <c r="E7" s="169"/>
      <c r="F7" s="169"/>
    </row>
    <row r="8" spans="1:6" ht="15.75">
      <c r="A8" s="169"/>
      <c r="B8" s="169"/>
      <c r="C8" s="192" t="s">
        <v>725</v>
      </c>
      <c r="D8" s="169"/>
      <c r="E8" s="169"/>
      <c r="F8" s="169"/>
    </row>
    <row r="9" spans="1:6" ht="15.75">
      <c r="A9" s="169"/>
      <c r="B9" s="169"/>
      <c r="C9" s="192"/>
      <c r="D9" s="169"/>
      <c r="E9" s="169"/>
      <c r="F9" s="169"/>
    </row>
    <row r="10" spans="1:6" ht="15.75">
      <c r="A10" s="169"/>
      <c r="B10" s="169"/>
      <c r="C10" s="192"/>
      <c r="D10" s="169"/>
      <c r="E10" s="169"/>
      <c r="F10" s="169"/>
    </row>
    <row r="11" spans="1:6" ht="16.5" thickBot="1">
      <c r="A11" s="169"/>
      <c r="B11" s="169"/>
      <c r="C11" s="192"/>
      <c r="D11" s="169"/>
      <c r="E11" s="169" t="s">
        <v>671</v>
      </c>
      <c r="F11" s="169"/>
    </row>
    <row r="12" spans="1:6" ht="17.25" thickBot="1" thickTop="1">
      <c r="A12" s="194" t="s">
        <v>228</v>
      </c>
      <c r="B12" s="194" t="s">
        <v>514</v>
      </c>
      <c r="C12" s="195" t="s">
        <v>726</v>
      </c>
      <c r="D12" s="194" t="s">
        <v>945</v>
      </c>
      <c r="E12" s="194" t="s">
        <v>158</v>
      </c>
      <c r="F12" s="169"/>
    </row>
    <row r="13" spans="1:6" ht="16.5" thickTop="1">
      <c r="A13" s="186" t="s">
        <v>91</v>
      </c>
      <c r="B13" s="213">
        <v>71004</v>
      </c>
      <c r="C13" s="748" t="s">
        <v>960</v>
      </c>
      <c r="D13" s="749">
        <v>2400</v>
      </c>
      <c r="E13" s="749">
        <v>2400</v>
      </c>
      <c r="F13" s="169"/>
    </row>
    <row r="14" spans="1:6" ht="31.5">
      <c r="A14" s="750" t="s">
        <v>97</v>
      </c>
      <c r="B14" s="751">
        <v>75023</v>
      </c>
      <c r="C14" s="752" t="s">
        <v>972</v>
      </c>
      <c r="D14" s="753">
        <v>0</v>
      </c>
      <c r="E14" s="753">
        <v>75000</v>
      </c>
      <c r="F14" s="169"/>
    </row>
    <row r="15" spans="1:6" ht="15.75">
      <c r="A15" s="750">
        <v>852</v>
      </c>
      <c r="B15" s="754" t="s">
        <v>809</v>
      </c>
      <c r="C15" s="755" t="s">
        <v>916</v>
      </c>
      <c r="D15" s="756">
        <v>900</v>
      </c>
      <c r="E15" s="756">
        <v>1800</v>
      </c>
      <c r="F15" s="169"/>
    </row>
    <row r="16" spans="1:6" ht="15.75">
      <c r="A16" s="750" t="s">
        <v>196</v>
      </c>
      <c r="B16" s="754" t="s">
        <v>202</v>
      </c>
      <c r="C16" s="755" t="s">
        <v>958</v>
      </c>
      <c r="D16" s="756">
        <v>50000</v>
      </c>
      <c r="E16" s="756">
        <v>50000</v>
      </c>
      <c r="F16" s="169"/>
    </row>
    <row r="17" spans="1:6" ht="15.75">
      <c r="A17" s="186">
        <v>921</v>
      </c>
      <c r="B17" s="213">
        <v>92116</v>
      </c>
      <c r="C17" s="748" t="s">
        <v>691</v>
      </c>
      <c r="D17" s="214">
        <v>33000</v>
      </c>
      <c r="E17" s="214">
        <v>33000</v>
      </c>
      <c r="F17" s="169"/>
    </row>
    <row r="18" spans="1:6" ht="15.75">
      <c r="A18" s="186"/>
      <c r="B18" s="213"/>
      <c r="C18" s="748" t="s">
        <v>692</v>
      </c>
      <c r="D18" s="215"/>
      <c r="E18" s="215"/>
      <c r="F18" s="169"/>
    </row>
    <row r="19" spans="1:6" ht="16.5" thickBot="1">
      <c r="A19" s="216"/>
      <c r="B19" s="180"/>
      <c r="C19" s="178"/>
      <c r="D19" s="179"/>
      <c r="E19" s="179"/>
      <c r="F19" s="169"/>
    </row>
    <row r="20" spans="1:6" ht="17.25" thickBot="1" thickTop="1">
      <c r="A20" s="181" t="s">
        <v>26</v>
      </c>
      <c r="B20" s="182" t="s">
        <v>26</v>
      </c>
      <c r="C20" s="183" t="s">
        <v>728</v>
      </c>
      <c r="D20" s="181">
        <f>SUM(D13:D19)</f>
        <v>86300</v>
      </c>
      <c r="E20" s="181">
        <f>SUM(E13:E19)</f>
        <v>162200</v>
      </c>
      <c r="F20" s="169"/>
    </row>
    <row r="21" ht="13.5" thickTop="1"/>
  </sheetData>
  <printOptions/>
  <pageMargins left="1.574803149606299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8"/>
  <sheetViews>
    <sheetView workbookViewId="0" topLeftCell="A186">
      <selection activeCell="F201" sqref="F201"/>
    </sheetView>
  </sheetViews>
  <sheetFormatPr defaultColWidth="9.00390625" defaultRowHeight="12.75"/>
  <cols>
    <col min="1" max="1" width="5.25390625" style="18" customWidth="1"/>
    <col min="2" max="2" width="5.875" style="12" customWidth="1"/>
    <col min="3" max="3" width="59.625" style="0" customWidth="1"/>
    <col min="4" max="4" width="12.00390625" style="0" customWidth="1"/>
    <col min="5" max="6" width="10.125" style="0" bestFit="1" customWidth="1"/>
    <col min="7" max="7" width="9.75390625" style="0" bestFit="1" customWidth="1"/>
  </cols>
  <sheetData>
    <row r="1" spans="1:4" ht="15">
      <c r="A1" s="493" t="s">
        <v>26</v>
      </c>
      <c r="B1" s="494"/>
      <c r="C1" s="495" t="s">
        <v>967</v>
      </c>
      <c r="D1" s="316"/>
    </row>
    <row r="2" spans="1:4" ht="12.75">
      <c r="A2" s="493" t="s">
        <v>26</v>
      </c>
      <c r="B2" s="494"/>
      <c r="C2" s="496" t="s">
        <v>493</v>
      </c>
      <c r="D2" s="316"/>
    </row>
    <row r="3" spans="1:4" ht="12.75">
      <c r="A3" s="493" t="s">
        <v>26</v>
      </c>
      <c r="B3" s="494"/>
      <c r="C3" s="497" t="s">
        <v>164</v>
      </c>
      <c r="D3" s="316"/>
    </row>
    <row r="4" spans="1:4" ht="12.75">
      <c r="A4" s="493"/>
      <c r="B4" s="494"/>
      <c r="C4" s="316"/>
      <c r="D4" s="316"/>
    </row>
    <row r="5" spans="1:4" ht="12.75">
      <c r="A5" s="493"/>
      <c r="B5" s="494"/>
      <c r="C5" s="317" t="s">
        <v>539</v>
      </c>
      <c r="D5" s="316"/>
    </row>
    <row r="6" spans="1:4" ht="13.5" thickBot="1">
      <c r="A6" s="493"/>
      <c r="B6" s="494"/>
      <c r="C6" s="316"/>
      <c r="D6" s="316" t="s">
        <v>671</v>
      </c>
    </row>
    <row r="7" spans="1:4" ht="13.5" thickTop="1">
      <c r="A7" s="498" t="s">
        <v>22</v>
      </c>
      <c r="B7" s="499"/>
      <c r="C7" s="500" t="s">
        <v>23</v>
      </c>
      <c r="D7" s="500" t="s">
        <v>370</v>
      </c>
    </row>
    <row r="8" spans="1:4" ht="12.75">
      <c r="A8" s="501" t="s">
        <v>24</v>
      </c>
      <c r="B8" s="330" t="s">
        <v>834</v>
      </c>
      <c r="C8" s="502" t="s">
        <v>25</v>
      </c>
      <c r="D8" s="502" t="s">
        <v>946</v>
      </c>
    </row>
    <row r="9" spans="1:4" ht="13.5" thickBot="1">
      <c r="A9" s="501"/>
      <c r="B9" s="503"/>
      <c r="C9" s="502"/>
      <c r="D9" s="502" t="s">
        <v>480</v>
      </c>
    </row>
    <row r="10" spans="1:4" ht="14.25" thickBot="1" thickTop="1">
      <c r="A10" s="598" t="s">
        <v>428</v>
      </c>
      <c r="B10" s="600">
        <v>2</v>
      </c>
      <c r="C10" s="599">
        <v>3</v>
      </c>
      <c r="D10" s="599">
        <v>4</v>
      </c>
    </row>
    <row r="11" spans="1:4" ht="14.25" thickBot="1" thickTop="1">
      <c r="A11" s="595" t="s">
        <v>66</v>
      </c>
      <c r="B11" s="596"/>
      <c r="C11" s="597" t="s">
        <v>65</v>
      </c>
      <c r="D11" s="597">
        <f>SUM(D12+D14+D17+D24+D26+D28+D30)</f>
        <v>2075382</v>
      </c>
    </row>
    <row r="12" spans="1:4" ht="13.5" thickTop="1">
      <c r="A12" s="501" t="s">
        <v>67</v>
      </c>
      <c r="B12" s="507"/>
      <c r="C12" s="508" t="s">
        <v>27</v>
      </c>
      <c r="D12" s="508">
        <f>D13</f>
        <v>1000</v>
      </c>
    </row>
    <row r="13" spans="1:4" ht="12.75">
      <c r="A13" s="509"/>
      <c r="B13" s="510" t="s">
        <v>69</v>
      </c>
      <c r="C13" s="511" t="s">
        <v>954</v>
      </c>
      <c r="D13" s="511">
        <v>1000</v>
      </c>
    </row>
    <row r="14" spans="1:4" ht="12.75">
      <c r="A14" s="509" t="s">
        <v>72</v>
      </c>
      <c r="B14" s="510"/>
      <c r="C14" s="512" t="s">
        <v>883</v>
      </c>
      <c r="D14" s="512">
        <f>SUM(D15:D16)</f>
        <v>2460</v>
      </c>
    </row>
    <row r="15" spans="1:4" ht="12.75">
      <c r="A15" s="509"/>
      <c r="B15" s="510" t="s">
        <v>69</v>
      </c>
      <c r="C15" s="511" t="s">
        <v>80</v>
      </c>
      <c r="D15" s="511">
        <v>2060</v>
      </c>
    </row>
    <row r="16" spans="1:4" ht="12.75">
      <c r="A16" s="509"/>
      <c r="B16" s="510" t="s">
        <v>70</v>
      </c>
      <c r="C16" s="511" t="s">
        <v>126</v>
      </c>
      <c r="D16" s="511">
        <v>400</v>
      </c>
    </row>
    <row r="17" spans="1:4" ht="12.75">
      <c r="A17" s="509" t="s">
        <v>76</v>
      </c>
      <c r="B17" s="510" t="s">
        <v>26</v>
      </c>
      <c r="C17" s="512" t="s">
        <v>77</v>
      </c>
      <c r="D17" s="512">
        <f>SUM(D18)</f>
        <v>1732213</v>
      </c>
    </row>
    <row r="18" spans="1:4" ht="12.75">
      <c r="A18" s="509"/>
      <c r="B18" s="510"/>
      <c r="C18" s="511" t="s">
        <v>789</v>
      </c>
      <c r="D18" s="511">
        <f>SUM(D19:D23)</f>
        <v>1732213</v>
      </c>
    </row>
    <row r="19" spans="1:4" ht="12.75">
      <c r="A19" s="509"/>
      <c r="B19" s="510" t="s">
        <v>78</v>
      </c>
      <c r="C19" s="511" t="s">
        <v>706</v>
      </c>
      <c r="D19" s="513">
        <v>181987</v>
      </c>
    </row>
    <row r="20" spans="1:4" ht="12.75">
      <c r="A20" s="509"/>
      <c r="B20" s="510" t="s">
        <v>78</v>
      </c>
      <c r="C20" s="511" t="s">
        <v>169</v>
      </c>
      <c r="D20" s="513">
        <v>45000</v>
      </c>
    </row>
    <row r="21" spans="1:4" ht="12.75">
      <c r="A21" s="509"/>
      <c r="B21" s="510" t="s">
        <v>78</v>
      </c>
      <c r="C21" s="511" t="s">
        <v>221</v>
      </c>
      <c r="D21" s="513">
        <v>35000</v>
      </c>
    </row>
    <row r="22" spans="1:4" ht="22.5" customHeight="1">
      <c r="A22" s="509"/>
      <c r="B22" s="510" t="s">
        <v>78</v>
      </c>
      <c r="C22" s="514" t="s">
        <v>755</v>
      </c>
      <c r="D22" s="513">
        <v>305116</v>
      </c>
    </row>
    <row r="23" spans="1:4" ht="25.5">
      <c r="A23" s="509"/>
      <c r="B23" s="510" t="s">
        <v>78</v>
      </c>
      <c r="C23" s="514" t="s">
        <v>710</v>
      </c>
      <c r="D23" s="513">
        <v>1165110</v>
      </c>
    </row>
    <row r="24" spans="1:4" ht="12.75">
      <c r="A24" s="509" t="s">
        <v>68</v>
      </c>
      <c r="B24" s="510" t="s">
        <v>26</v>
      </c>
      <c r="C24" s="512" t="s">
        <v>29</v>
      </c>
      <c r="D24" s="512">
        <f>D25</f>
        <v>500</v>
      </c>
    </row>
    <row r="25" spans="1:4" ht="12.75">
      <c r="A25" s="509"/>
      <c r="B25" s="510" t="s">
        <v>70</v>
      </c>
      <c r="C25" s="511" t="s">
        <v>556</v>
      </c>
      <c r="D25" s="511">
        <v>500</v>
      </c>
    </row>
    <row r="26" spans="1:4" ht="12.75">
      <c r="A26" s="509" t="s">
        <v>871</v>
      </c>
      <c r="B26" s="510"/>
      <c r="C26" s="512" t="s">
        <v>872</v>
      </c>
      <c r="D26" s="512">
        <f>D27</f>
        <v>8000</v>
      </c>
    </row>
    <row r="27" spans="1:4" ht="12.75">
      <c r="A27" s="509"/>
      <c r="B27" s="510" t="s">
        <v>873</v>
      </c>
      <c r="C27" s="511" t="s">
        <v>874</v>
      </c>
      <c r="D27" s="511">
        <v>8000</v>
      </c>
    </row>
    <row r="28" spans="1:4" ht="25.5">
      <c r="A28" s="509" t="s">
        <v>557</v>
      </c>
      <c r="B28" s="510" t="s">
        <v>26</v>
      </c>
      <c r="C28" s="515" t="s">
        <v>558</v>
      </c>
      <c r="D28" s="512">
        <f>D29</f>
        <v>329509</v>
      </c>
    </row>
    <row r="29" spans="1:4" ht="25.5">
      <c r="A29" s="509"/>
      <c r="B29" s="510" t="s">
        <v>487</v>
      </c>
      <c r="C29" s="514" t="s">
        <v>559</v>
      </c>
      <c r="D29" s="511">
        <v>329509</v>
      </c>
    </row>
    <row r="30" spans="1:4" ht="12.75">
      <c r="A30" s="509" t="s">
        <v>79</v>
      </c>
      <c r="B30" s="510"/>
      <c r="C30" s="512" t="s">
        <v>32</v>
      </c>
      <c r="D30" s="512">
        <f>SUM(D31:D31)</f>
        <v>1700</v>
      </c>
    </row>
    <row r="31" spans="1:4" ht="13.5" thickBot="1">
      <c r="A31" s="509"/>
      <c r="B31" s="510" t="s">
        <v>784</v>
      </c>
      <c r="C31" s="511" t="s">
        <v>422</v>
      </c>
      <c r="D31" s="511">
        <v>1700</v>
      </c>
    </row>
    <row r="32" spans="1:4" ht="14.25" thickBot="1" thickTop="1">
      <c r="A32" s="504" t="s">
        <v>82</v>
      </c>
      <c r="B32" s="505"/>
      <c r="C32" s="506" t="s">
        <v>81</v>
      </c>
      <c r="D32" s="506">
        <f>SUM(D33+D35+D38)</f>
        <v>945500</v>
      </c>
    </row>
    <row r="33" spans="1:4" ht="13.5" thickTop="1">
      <c r="A33" s="501" t="s">
        <v>701</v>
      </c>
      <c r="B33" s="518"/>
      <c r="C33" s="521" t="s">
        <v>693</v>
      </c>
      <c r="D33" s="521">
        <f>SUM(D34:D34)</f>
        <v>35000</v>
      </c>
    </row>
    <row r="34" spans="1:4" ht="12.75">
      <c r="A34" s="522"/>
      <c r="B34" s="510" t="s">
        <v>73</v>
      </c>
      <c r="C34" s="511" t="s">
        <v>357</v>
      </c>
      <c r="D34" s="511">
        <v>35000</v>
      </c>
    </row>
    <row r="35" spans="1:4" ht="12.75">
      <c r="A35" s="501" t="s">
        <v>83</v>
      </c>
      <c r="B35" s="507"/>
      <c r="C35" s="508" t="s">
        <v>84</v>
      </c>
      <c r="D35" s="508">
        <f>SUM(D36:D36)</f>
        <v>26500</v>
      </c>
    </row>
    <row r="36" spans="1:4" ht="12.75">
      <c r="A36" s="522"/>
      <c r="B36" s="507"/>
      <c r="C36" s="523" t="s">
        <v>128</v>
      </c>
      <c r="D36" s="513">
        <f>SUM(D37:D37)</f>
        <v>26500</v>
      </c>
    </row>
    <row r="37" spans="1:4" ht="12.75">
      <c r="A37" s="522"/>
      <c r="B37" s="507" t="s">
        <v>20</v>
      </c>
      <c r="C37" s="523" t="s">
        <v>171</v>
      </c>
      <c r="D37" s="511">
        <v>26500</v>
      </c>
    </row>
    <row r="38" spans="1:4" ht="12.75">
      <c r="A38" s="509" t="s">
        <v>85</v>
      </c>
      <c r="B38" s="510"/>
      <c r="C38" s="512" t="s">
        <v>86</v>
      </c>
      <c r="D38" s="512">
        <f>SUM(D39:D42)</f>
        <v>884000</v>
      </c>
    </row>
    <row r="39" spans="1:4" ht="12.75">
      <c r="A39" s="509"/>
      <c r="B39" s="510" t="s">
        <v>69</v>
      </c>
      <c r="C39" s="524" t="s">
        <v>353</v>
      </c>
      <c r="D39" s="511">
        <v>5000</v>
      </c>
    </row>
    <row r="40" spans="1:4" ht="12.75">
      <c r="A40" s="509"/>
      <c r="B40" s="510" t="s">
        <v>73</v>
      </c>
      <c r="C40" s="511" t="s">
        <v>432</v>
      </c>
      <c r="D40" s="511">
        <v>170000</v>
      </c>
    </row>
    <row r="41" spans="1:4" ht="12.75">
      <c r="A41" s="509"/>
      <c r="B41" s="510" t="s">
        <v>70</v>
      </c>
      <c r="C41" s="523" t="s">
        <v>790</v>
      </c>
      <c r="D41" s="511">
        <v>159000</v>
      </c>
    </row>
    <row r="42" spans="1:4" ht="12.75">
      <c r="A42" s="509"/>
      <c r="B42" s="510"/>
      <c r="C42" s="511" t="s">
        <v>128</v>
      </c>
      <c r="D42" s="511">
        <f>SUM(D43:D51)</f>
        <v>550000</v>
      </c>
    </row>
    <row r="43" spans="1:4" ht="12.75">
      <c r="A43" s="509"/>
      <c r="B43" s="510" t="s">
        <v>78</v>
      </c>
      <c r="C43" s="511" t="s">
        <v>560</v>
      </c>
      <c r="D43" s="513">
        <v>14000</v>
      </c>
    </row>
    <row r="44" spans="1:4" ht="12.75">
      <c r="A44" s="509"/>
      <c r="B44" s="510" t="s">
        <v>78</v>
      </c>
      <c r="C44" s="511" t="s">
        <v>884</v>
      </c>
      <c r="D44" s="513">
        <v>49000</v>
      </c>
    </row>
    <row r="45" spans="1:4" ht="12.75">
      <c r="A45" s="509"/>
      <c r="B45" s="510" t="s">
        <v>78</v>
      </c>
      <c r="C45" s="511" t="s">
        <v>730</v>
      </c>
      <c r="D45" s="513">
        <v>27000</v>
      </c>
    </row>
    <row r="46" spans="1:4" ht="12.75">
      <c r="A46" s="509"/>
      <c r="B46" s="510" t="s">
        <v>78</v>
      </c>
      <c r="C46" s="511" t="s">
        <v>219</v>
      </c>
      <c r="D46" s="513">
        <v>10000</v>
      </c>
    </row>
    <row r="47" spans="1:4" ht="12.75">
      <c r="A47" s="509"/>
      <c r="B47" s="510" t="s">
        <v>78</v>
      </c>
      <c r="C47" s="511" t="s">
        <v>731</v>
      </c>
      <c r="D47" s="513">
        <v>150000</v>
      </c>
    </row>
    <row r="48" spans="1:4" ht="12.75">
      <c r="A48" s="509"/>
      <c r="B48" s="510" t="s">
        <v>78</v>
      </c>
      <c r="C48" s="511" t="s">
        <v>885</v>
      </c>
      <c r="D48" s="513">
        <v>100000</v>
      </c>
    </row>
    <row r="49" spans="1:4" ht="12.75">
      <c r="A49" s="509"/>
      <c r="B49" s="510" t="s">
        <v>78</v>
      </c>
      <c r="C49" s="511" t="s">
        <v>886</v>
      </c>
      <c r="D49" s="513">
        <v>60000</v>
      </c>
    </row>
    <row r="50" spans="1:4" ht="12.75">
      <c r="A50" s="509"/>
      <c r="B50" s="510" t="s">
        <v>78</v>
      </c>
      <c r="C50" s="511" t="s">
        <v>223</v>
      </c>
      <c r="D50" s="513">
        <v>20000</v>
      </c>
    </row>
    <row r="51" spans="1:4" ht="13.5" thickBot="1">
      <c r="A51" s="509"/>
      <c r="B51" s="510" t="s">
        <v>78</v>
      </c>
      <c r="C51" s="511" t="s">
        <v>222</v>
      </c>
      <c r="D51" s="513">
        <v>120000</v>
      </c>
    </row>
    <row r="52" spans="1:4" ht="14.25" thickBot="1" thickTop="1">
      <c r="A52" s="504" t="s">
        <v>342</v>
      </c>
      <c r="B52" s="505"/>
      <c r="C52" s="516" t="s">
        <v>343</v>
      </c>
      <c r="D52" s="506">
        <f>SUM(D53+D55)</f>
        <v>63450</v>
      </c>
    </row>
    <row r="53" spans="1:4" ht="14.25" customHeight="1" thickTop="1">
      <c r="A53" s="525" t="s">
        <v>362</v>
      </c>
      <c r="B53" s="526"/>
      <c r="C53" s="527" t="s">
        <v>363</v>
      </c>
      <c r="D53" s="528">
        <f>D54</f>
        <v>3450</v>
      </c>
    </row>
    <row r="54" spans="1:4" ht="24">
      <c r="A54" s="509"/>
      <c r="B54" s="558" t="s">
        <v>185</v>
      </c>
      <c r="C54" s="608" t="s">
        <v>887</v>
      </c>
      <c r="D54" s="511">
        <v>3450</v>
      </c>
    </row>
    <row r="55" spans="1:4" ht="12.75">
      <c r="A55" s="574" t="s">
        <v>344</v>
      </c>
      <c r="B55" s="575"/>
      <c r="C55" s="609" t="s">
        <v>32</v>
      </c>
      <c r="D55" s="529">
        <f>SUM(D56:D56)</f>
        <v>60000</v>
      </c>
    </row>
    <row r="56" spans="1:4" ht="24.75" thickBot="1">
      <c r="A56" s="522"/>
      <c r="B56" s="510" t="s">
        <v>78</v>
      </c>
      <c r="C56" s="533" t="s">
        <v>824</v>
      </c>
      <c r="D56" s="513">
        <v>60000</v>
      </c>
    </row>
    <row r="57" spans="1:4" ht="14.25" thickBot="1" thickTop="1">
      <c r="A57" s="504" t="s">
        <v>87</v>
      </c>
      <c r="B57" s="505"/>
      <c r="C57" s="516" t="s">
        <v>96</v>
      </c>
      <c r="D57" s="506">
        <f>SUM(D58+D62+D64)</f>
        <v>1613490</v>
      </c>
    </row>
    <row r="58" spans="1:4" ht="13.5" thickTop="1">
      <c r="A58" s="509" t="s">
        <v>88</v>
      </c>
      <c r="B58" s="510"/>
      <c r="C58" s="512" t="s">
        <v>38</v>
      </c>
      <c r="D58" s="512">
        <f>SUM(D59:D61)</f>
        <v>87390</v>
      </c>
    </row>
    <row r="59" spans="1:4" ht="12.75">
      <c r="A59" s="509"/>
      <c r="B59" s="510" t="s">
        <v>70</v>
      </c>
      <c r="C59" s="511" t="s">
        <v>948</v>
      </c>
      <c r="D59" s="511">
        <f>43800+5000</f>
        <v>48800</v>
      </c>
    </row>
    <row r="60" spans="1:4" ht="12.75">
      <c r="A60" s="509"/>
      <c r="B60" s="510" t="s">
        <v>345</v>
      </c>
      <c r="C60" s="511" t="s">
        <v>235</v>
      </c>
      <c r="D60" s="511">
        <v>3090</v>
      </c>
    </row>
    <row r="61" spans="1:4" ht="12.75">
      <c r="A61" s="509"/>
      <c r="B61" s="510" t="s">
        <v>561</v>
      </c>
      <c r="C61" s="511" t="s">
        <v>562</v>
      </c>
      <c r="D61" s="534">
        <v>35500</v>
      </c>
    </row>
    <row r="62" spans="1:4" ht="12.75">
      <c r="A62" s="509" t="s">
        <v>875</v>
      </c>
      <c r="B62" s="510"/>
      <c r="C62" s="512" t="s">
        <v>876</v>
      </c>
      <c r="D62" s="512">
        <f>SUM(D63:D63)</f>
        <v>1481500</v>
      </c>
    </row>
    <row r="63" spans="1:4" ht="25.5">
      <c r="A63" s="509"/>
      <c r="B63" s="510" t="s">
        <v>822</v>
      </c>
      <c r="C63" s="514" t="s">
        <v>567</v>
      </c>
      <c r="D63" s="534">
        <v>1481500</v>
      </c>
    </row>
    <row r="64" spans="1:4" ht="12.75">
      <c r="A64" s="509" t="s">
        <v>89</v>
      </c>
      <c r="B64" s="510"/>
      <c r="C64" s="512" t="s">
        <v>32</v>
      </c>
      <c r="D64" s="512">
        <f>SUM(D65:D66)</f>
        <v>44600</v>
      </c>
    </row>
    <row r="65" spans="1:4" ht="12.75">
      <c r="A65" s="509"/>
      <c r="B65" s="558" t="s">
        <v>70</v>
      </c>
      <c r="C65" s="524" t="s">
        <v>935</v>
      </c>
      <c r="D65" s="524">
        <v>600</v>
      </c>
    </row>
    <row r="66" spans="1:4" ht="13.5" thickBot="1">
      <c r="A66" s="522"/>
      <c r="B66" s="510" t="s">
        <v>70</v>
      </c>
      <c r="C66" s="511" t="s">
        <v>825</v>
      </c>
      <c r="D66" s="511">
        <v>44000</v>
      </c>
    </row>
    <row r="67" spans="1:4" ht="14.25" thickBot="1" thickTop="1">
      <c r="A67" s="504" t="s">
        <v>91</v>
      </c>
      <c r="B67" s="505"/>
      <c r="C67" s="506" t="s">
        <v>92</v>
      </c>
      <c r="D67" s="506">
        <f>SUM(D68+D71+D73+D76)</f>
        <v>335749</v>
      </c>
    </row>
    <row r="68" spans="1:4" ht="13.5" thickTop="1">
      <c r="A68" s="501" t="s">
        <v>93</v>
      </c>
      <c r="B68" s="507" t="s">
        <v>26</v>
      </c>
      <c r="C68" s="508" t="s">
        <v>94</v>
      </c>
      <c r="D68" s="508">
        <f>SUM(D69:D70)</f>
        <v>200000</v>
      </c>
    </row>
    <row r="69" spans="1:4" ht="12.75">
      <c r="A69" s="501"/>
      <c r="B69" s="507" t="s">
        <v>405</v>
      </c>
      <c r="C69" s="523" t="s">
        <v>406</v>
      </c>
      <c r="D69" s="523">
        <v>40000</v>
      </c>
    </row>
    <row r="70" spans="1:4" ht="12.75">
      <c r="A70" s="535"/>
      <c r="B70" s="507" t="s">
        <v>70</v>
      </c>
      <c r="C70" s="523" t="s">
        <v>95</v>
      </c>
      <c r="D70" s="511">
        <v>160000</v>
      </c>
    </row>
    <row r="71" spans="1:4" ht="12.75">
      <c r="A71" s="535" t="s">
        <v>347</v>
      </c>
      <c r="B71" s="507" t="s">
        <v>26</v>
      </c>
      <c r="C71" s="508" t="s">
        <v>348</v>
      </c>
      <c r="D71" s="508">
        <f>D72</f>
        <v>20000</v>
      </c>
    </row>
    <row r="72" spans="1:4" ht="12.75">
      <c r="A72" s="535"/>
      <c r="B72" s="507" t="s">
        <v>70</v>
      </c>
      <c r="C72" s="523" t="s">
        <v>947</v>
      </c>
      <c r="D72" s="511">
        <v>20000</v>
      </c>
    </row>
    <row r="73" spans="1:4" ht="12.75">
      <c r="A73" s="501" t="s">
        <v>877</v>
      </c>
      <c r="B73" s="518"/>
      <c r="C73" s="521" t="s">
        <v>878</v>
      </c>
      <c r="D73" s="521">
        <f>SUM(D74:D75)</f>
        <v>70990</v>
      </c>
    </row>
    <row r="74" spans="1:4" s="297" customFormat="1" ht="12.75">
      <c r="A74" s="530"/>
      <c r="B74" s="531" t="s">
        <v>90</v>
      </c>
      <c r="C74" s="532" t="s">
        <v>412</v>
      </c>
      <c r="D74" s="511">
        <v>670</v>
      </c>
    </row>
    <row r="75" spans="1:4" ht="12.75">
      <c r="A75" s="535"/>
      <c r="B75" s="536" t="s">
        <v>70</v>
      </c>
      <c r="C75" s="537" t="s">
        <v>880</v>
      </c>
      <c r="D75" s="511">
        <v>70320</v>
      </c>
    </row>
    <row r="76" spans="1:4" ht="12.75">
      <c r="A76" s="517" t="s">
        <v>962</v>
      </c>
      <c r="B76" s="507"/>
      <c r="C76" s="508" t="s">
        <v>32</v>
      </c>
      <c r="D76" s="508">
        <f>D77</f>
        <v>44759</v>
      </c>
    </row>
    <row r="77" spans="1:4" ht="13.5" thickBot="1">
      <c r="A77" s="501"/>
      <c r="B77" s="518" t="s">
        <v>78</v>
      </c>
      <c r="C77" s="519" t="s">
        <v>963</v>
      </c>
      <c r="D77" s="519">
        <v>44759</v>
      </c>
    </row>
    <row r="78" spans="1:4" ht="14.25" thickBot="1" thickTop="1">
      <c r="A78" s="504" t="s">
        <v>97</v>
      </c>
      <c r="B78" s="505"/>
      <c r="C78" s="516" t="s">
        <v>98</v>
      </c>
      <c r="D78" s="506">
        <f>SUM(D79+D95+D104+D132+D135)</f>
        <v>3565087</v>
      </c>
    </row>
    <row r="79" spans="1:4" ht="13.5" thickTop="1">
      <c r="A79" s="540" t="s">
        <v>99</v>
      </c>
      <c r="B79" s="541"/>
      <c r="C79" s="542" t="s">
        <v>54</v>
      </c>
      <c r="D79" s="542">
        <f>SUM(D80:D94)</f>
        <v>295639</v>
      </c>
    </row>
    <row r="80" spans="1:4" ht="12.75">
      <c r="A80" s="501"/>
      <c r="B80" s="507" t="s">
        <v>105</v>
      </c>
      <c r="C80" s="523" t="s">
        <v>106</v>
      </c>
      <c r="D80" s="523">
        <v>802</v>
      </c>
    </row>
    <row r="81" spans="1:4" ht="12.75">
      <c r="A81" s="509"/>
      <c r="B81" s="510" t="s">
        <v>107</v>
      </c>
      <c r="C81" s="511" t="s">
        <v>779</v>
      </c>
      <c r="D81" s="511">
        <v>146830</v>
      </c>
    </row>
    <row r="82" spans="1:4" ht="12.75">
      <c r="A82" s="509"/>
      <c r="B82" s="510" t="s">
        <v>107</v>
      </c>
      <c r="C82" s="511" t="s">
        <v>826</v>
      </c>
      <c r="D82" s="511">
        <v>18700</v>
      </c>
    </row>
    <row r="83" spans="1:4" ht="13.5" customHeight="1">
      <c r="A83" s="509"/>
      <c r="B83" s="510" t="s">
        <v>107</v>
      </c>
      <c r="C83" s="511" t="s">
        <v>459</v>
      </c>
      <c r="D83" s="511">
        <v>22160</v>
      </c>
    </row>
    <row r="84" spans="1:4" ht="12.75">
      <c r="A84" s="509"/>
      <c r="B84" s="510" t="s">
        <v>108</v>
      </c>
      <c r="C84" s="511" t="s">
        <v>34</v>
      </c>
      <c r="D84" s="511">
        <v>12149</v>
      </c>
    </row>
    <row r="85" spans="1:4" ht="12.75">
      <c r="A85" s="509"/>
      <c r="B85" s="510" t="s">
        <v>74</v>
      </c>
      <c r="C85" s="511" t="s">
        <v>30</v>
      </c>
      <c r="D85" s="511">
        <f>2094+341+28521</f>
        <v>30956</v>
      </c>
    </row>
    <row r="86" spans="1:4" ht="12.75">
      <c r="A86" s="509"/>
      <c r="B86" s="510" t="s">
        <v>75</v>
      </c>
      <c r="C86" s="511" t="s">
        <v>31</v>
      </c>
      <c r="D86" s="511">
        <f>4057+298</f>
        <v>4355</v>
      </c>
    </row>
    <row r="87" spans="1:4" ht="12.75">
      <c r="A87" s="509"/>
      <c r="B87" s="510" t="s">
        <v>405</v>
      </c>
      <c r="C87" s="511" t="s">
        <v>406</v>
      </c>
      <c r="D87" s="511">
        <v>900</v>
      </c>
    </row>
    <row r="88" spans="1:4" ht="12.75">
      <c r="A88" s="509"/>
      <c r="B88" s="510" t="s">
        <v>69</v>
      </c>
      <c r="C88" s="511" t="s">
        <v>80</v>
      </c>
      <c r="D88" s="511">
        <v>19788</v>
      </c>
    </row>
    <row r="89" spans="1:4" ht="12.75">
      <c r="A89" s="509"/>
      <c r="B89" s="510" t="s">
        <v>90</v>
      </c>
      <c r="C89" s="511" t="s">
        <v>791</v>
      </c>
      <c r="D89" s="511">
        <v>9966</v>
      </c>
    </row>
    <row r="90" spans="1:4" ht="12.75">
      <c r="A90" s="509"/>
      <c r="B90" s="510" t="s">
        <v>73</v>
      </c>
      <c r="C90" s="523" t="s">
        <v>792</v>
      </c>
      <c r="D90" s="511">
        <v>1900</v>
      </c>
    </row>
    <row r="91" spans="1:4" ht="12.75">
      <c r="A91" s="509"/>
      <c r="B91" s="510" t="s">
        <v>787</v>
      </c>
      <c r="C91" s="523" t="s">
        <v>788</v>
      </c>
      <c r="D91" s="511">
        <v>70</v>
      </c>
    </row>
    <row r="92" spans="1:4" ht="12.75">
      <c r="A92" s="509"/>
      <c r="B92" s="510" t="s">
        <v>70</v>
      </c>
      <c r="C92" s="523" t="s">
        <v>793</v>
      </c>
      <c r="D92" s="511">
        <v>22306</v>
      </c>
    </row>
    <row r="93" spans="1:4" ht="12.75">
      <c r="A93" s="509"/>
      <c r="B93" s="510" t="s">
        <v>110</v>
      </c>
      <c r="C93" s="523" t="s">
        <v>42</v>
      </c>
      <c r="D93" s="511">
        <v>350</v>
      </c>
    </row>
    <row r="94" spans="1:4" ht="12.75">
      <c r="A94" s="509"/>
      <c r="B94" s="510" t="s">
        <v>111</v>
      </c>
      <c r="C94" s="511" t="s">
        <v>888</v>
      </c>
      <c r="D94" s="511">
        <v>4407</v>
      </c>
    </row>
    <row r="95" spans="1:4" ht="12.75">
      <c r="A95" s="509" t="s">
        <v>112</v>
      </c>
      <c r="B95" s="510"/>
      <c r="C95" s="512" t="s">
        <v>37</v>
      </c>
      <c r="D95" s="512">
        <f>SUM(D96:D103)</f>
        <v>146169</v>
      </c>
    </row>
    <row r="96" spans="1:4" ht="12.75">
      <c r="A96" s="509"/>
      <c r="B96" s="510" t="s">
        <v>71</v>
      </c>
      <c r="C96" s="511" t="s">
        <v>113</v>
      </c>
      <c r="D96" s="511">
        <v>93260</v>
      </c>
    </row>
    <row r="97" spans="1:4" ht="12.75">
      <c r="A97" s="509"/>
      <c r="B97" s="510" t="s">
        <v>69</v>
      </c>
      <c r="C97" s="524" t="s">
        <v>330</v>
      </c>
      <c r="D97" s="511">
        <v>13808</v>
      </c>
    </row>
    <row r="98" spans="1:4" ht="12.75">
      <c r="A98" s="509"/>
      <c r="B98" s="510" t="s">
        <v>90</v>
      </c>
      <c r="C98" s="511" t="s">
        <v>791</v>
      </c>
      <c r="D98" s="511">
        <v>8985</v>
      </c>
    </row>
    <row r="99" spans="1:4" ht="12.75">
      <c r="A99" s="509"/>
      <c r="B99" s="510" t="s">
        <v>73</v>
      </c>
      <c r="C99" s="523" t="s">
        <v>794</v>
      </c>
      <c r="D99" s="511">
        <v>1050</v>
      </c>
    </row>
    <row r="100" spans="1:4" ht="12.75">
      <c r="A100" s="509"/>
      <c r="B100" s="510" t="s">
        <v>70</v>
      </c>
      <c r="C100" s="523" t="s">
        <v>331</v>
      </c>
      <c r="D100" s="511">
        <v>12266</v>
      </c>
    </row>
    <row r="101" spans="1:4" ht="12.75">
      <c r="A101" s="509"/>
      <c r="B101" s="510" t="s">
        <v>796</v>
      </c>
      <c r="C101" s="523" t="s">
        <v>933</v>
      </c>
      <c r="D101" s="511">
        <v>600</v>
      </c>
    </row>
    <row r="102" spans="1:4" ht="12.75">
      <c r="A102" s="509"/>
      <c r="B102" s="510" t="s">
        <v>110</v>
      </c>
      <c r="C102" s="523" t="s">
        <v>42</v>
      </c>
      <c r="D102" s="511">
        <v>1200</v>
      </c>
    </row>
    <row r="103" spans="1:4" ht="12.75">
      <c r="A103" s="509"/>
      <c r="B103" s="510" t="s">
        <v>115</v>
      </c>
      <c r="C103" s="511" t="s">
        <v>116</v>
      </c>
      <c r="D103" s="511">
        <v>15000</v>
      </c>
    </row>
    <row r="104" spans="1:4" ht="12.75">
      <c r="A104" s="509" t="s">
        <v>120</v>
      </c>
      <c r="B104" s="510"/>
      <c r="C104" s="512" t="s">
        <v>56</v>
      </c>
      <c r="D104" s="512">
        <f>SUM(D105:D129)</f>
        <v>3023139</v>
      </c>
    </row>
    <row r="105" spans="1:4" ht="12.75">
      <c r="A105" s="509"/>
      <c r="B105" s="510" t="s">
        <v>105</v>
      </c>
      <c r="C105" s="511" t="s">
        <v>106</v>
      </c>
      <c r="D105" s="511">
        <v>2000</v>
      </c>
    </row>
    <row r="106" spans="1:4" ht="12.75">
      <c r="A106" s="509"/>
      <c r="B106" s="510" t="s">
        <v>107</v>
      </c>
      <c r="C106" s="511" t="s">
        <v>779</v>
      </c>
      <c r="D106" s="511">
        <v>1539614</v>
      </c>
    </row>
    <row r="107" spans="1:4" ht="12.75">
      <c r="A107" s="509"/>
      <c r="B107" s="510" t="s">
        <v>107</v>
      </c>
      <c r="C107" s="511" t="s">
        <v>352</v>
      </c>
      <c r="D107" s="511">
        <v>37800</v>
      </c>
    </row>
    <row r="108" spans="1:4" ht="12.75">
      <c r="A108" s="509"/>
      <c r="B108" s="510" t="s">
        <v>107</v>
      </c>
      <c r="C108" s="511" t="s">
        <v>572</v>
      </c>
      <c r="D108" s="511">
        <v>153800</v>
      </c>
    </row>
    <row r="109" spans="1:4" ht="12.75">
      <c r="A109" s="509"/>
      <c r="B109" s="510" t="s">
        <v>107</v>
      </c>
      <c r="C109" s="511" t="s">
        <v>217</v>
      </c>
      <c r="D109" s="511">
        <v>15200</v>
      </c>
    </row>
    <row r="110" spans="1:4" ht="12.75">
      <c r="A110" s="509"/>
      <c r="B110" s="510" t="s">
        <v>107</v>
      </c>
      <c r="C110" s="511" t="s">
        <v>218</v>
      </c>
      <c r="D110" s="511">
        <v>100999</v>
      </c>
    </row>
    <row r="111" spans="1:4" ht="12.75">
      <c r="A111" s="509"/>
      <c r="B111" s="510" t="s">
        <v>108</v>
      </c>
      <c r="C111" s="511" t="s">
        <v>34</v>
      </c>
      <c r="D111" s="511">
        <v>93597</v>
      </c>
    </row>
    <row r="112" spans="1:4" ht="12.75">
      <c r="A112" s="509"/>
      <c r="B112" s="510" t="s">
        <v>74</v>
      </c>
      <c r="C112" s="511" t="s">
        <v>30</v>
      </c>
      <c r="D112" s="511">
        <f>293079+16127+5214</f>
        <v>314420</v>
      </c>
    </row>
    <row r="113" spans="1:4" ht="12.75">
      <c r="A113" s="509"/>
      <c r="B113" s="510" t="s">
        <v>75</v>
      </c>
      <c r="C113" s="511" t="s">
        <v>31</v>
      </c>
      <c r="D113" s="511">
        <f>41677+742+2294</f>
        <v>44713</v>
      </c>
    </row>
    <row r="114" spans="1:4" ht="12.75">
      <c r="A114" s="509"/>
      <c r="B114" s="510" t="s">
        <v>797</v>
      </c>
      <c r="C114" s="511" t="s">
        <v>939</v>
      </c>
      <c r="D114" s="511">
        <v>16800</v>
      </c>
    </row>
    <row r="115" spans="1:4" ht="12.75">
      <c r="A115" s="509"/>
      <c r="B115" s="510" t="s">
        <v>405</v>
      </c>
      <c r="C115" s="511" t="s">
        <v>406</v>
      </c>
      <c r="D115" s="511">
        <v>2080</v>
      </c>
    </row>
    <row r="116" spans="1:4" ht="12.75">
      <c r="A116" s="509"/>
      <c r="B116" s="510" t="s">
        <v>69</v>
      </c>
      <c r="C116" s="511" t="s">
        <v>80</v>
      </c>
      <c r="D116" s="511">
        <v>108169</v>
      </c>
    </row>
    <row r="117" spans="1:4" ht="12.75">
      <c r="A117" s="509"/>
      <c r="B117" s="510" t="s">
        <v>69</v>
      </c>
      <c r="C117" s="511" t="s">
        <v>455</v>
      </c>
      <c r="D117" s="511">
        <v>15800</v>
      </c>
    </row>
    <row r="118" spans="1:4" ht="12.75">
      <c r="A118" s="509"/>
      <c r="B118" s="510" t="s">
        <v>90</v>
      </c>
      <c r="C118" s="511" t="s">
        <v>795</v>
      </c>
      <c r="D118" s="511">
        <v>52000</v>
      </c>
    </row>
    <row r="119" spans="1:4" ht="12.75">
      <c r="A119" s="509"/>
      <c r="B119" s="510" t="s">
        <v>73</v>
      </c>
      <c r="C119" s="523" t="s">
        <v>938</v>
      </c>
      <c r="D119" s="511">
        <v>5000</v>
      </c>
    </row>
    <row r="120" spans="1:4" ht="12.75">
      <c r="A120" s="509"/>
      <c r="B120" s="510" t="s">
        <v>787</v>
      </c>
      <c r="C120" s="523" t="s">
        <v>788</v>
      </c>
      <c r="D120" s="511">
        <v>3875</v>
      </c>
    </row>
    <row r="121" spans="1:4" ht="12.75">
      <c r="A121" s="509"/>
      <c r="B121" s="510" t="s">
        <v>70</v>
      </c>
      <c r="C121" s="524" t="s">
        <v>14</v>
      </c>
      <c r="D121" s="511">
        <v>286330</v>
      </c>
    </row>
    <row r="122" spans="1:4" ht="12.75">
      <c r="A122" s="509"/>
      <c r="B122" s="510" t="s">
        <v>26</v>
      </c>
      <c r="C122" s="523" t="s">
        <v>937</v>
      </c>
      <c r="D122" s="511"/>
    </row>
    <row r="123" spans="1:4" ht="12.75">
      <c r="A123" s="509"/>
      <c r="B123" s="510" t="s">
        <v>717</v>
      </c>
      <c r="C123" s="523" t="s">
        <v>568</v>
      </c>
      <c r="D123" s="511">
        <v>3646</v>
      </c>
    </row>
    <row r="124" spans="1:4" ht="12.75">
      <c r="A124" s="509"/>
      <c r="B124" s="510" t="s">
        <v>110</v>
      </c>
      <c r="C124" s="523" t="s">
        <v>936</v>
      </c>
      <c r="D124" s="511">
        <v>21670</v>
      </c>
    </row>
    <row r="125" spans="1:4" ht="12.75">
      <c r="A125" s="509"/>
      <c r="B125" s="510" t="s">
        <v>796</v>
      </c>
      <c r="C125" s="523" t="s">
        <v>933</v>
      </c>
      <c r="D125" s="511">
        <v>5800</v>
      </c>
    </row>
    <row r="126" spans="1:4" ht="12.75">
      <c r="A126" s="509"/>
      <c r="B126" s="510" t="s">
        <v>115</v>
      </c>
      <c r="C126" s="511" t="s">
        <v>729</v>
      </c>
      <c r="D126" s="511">
        <v>7300</v>
      </c>
    </row>
    <row r="127" spans="1:4" ht="12.75">
      <c r="A127" s="509"/>
      <c r="B127" s="510" t="s">
        <v>111</v>
      </c>
      <c r="C127" s="543" t="s">
        <v>55</v>
      </c>
      <c r="D127" s="511">
        <v>46702</v>
      </c>
    </row>
    <row r="128" spans="1:4" ht="12.75">
      <c r="A128" s="509"/>
      <c r="B128" s="510" t="s">
        <v>765</v>
      </c>
      <c r="C128" s="543" t="s">
        <v>569</v>
      </c>
      <c r="D128" s="511">
        <v>824</v>
      </c>
    </row>
    <row r="129" spans="1:4" ht="12.75">
      <c r="A129" s="509" t="s">
        <v>26</v>
      </c>
      <c r="B129" s="510"/>
      <c r="C129" s="543" t="s">
        <v>128</v>
      </c>
      <c r="D129" s="511">
        <f>SUM(D130:D131)</f>
        <v>145000</v>
      </c>
    </row>
    <row r="130" spans="1:4" ht="12.75">
      <c r="A130" s="509"/>
      <c r="B130" s="510" t="s">
        <v>570</v>
      </c>
      <c r="C130" s="543" t="s">
        <v>571</v>
      </c>
      <c r="D130" s="513">
        <v>75000</v>
      </c>
    </row>
    <row r="131" spans="1:4" ht="12.75">
      <c r="A131" s="509"/>
      <c r="B131" s="510" t="s">
        <v>187</v>
      </c>
      <c r="C131" s="543" t="s">
        <v>252</v>
      </c>
      <c r="D131" s="513">
        <f>25000+45000</f>
        <v>70000</v>
      </c>
    </row>
    <row r="132" spans="1:4" ht="12.75">
      <c r="A132" s="509" t="s">
        <v>552</v>
      </c>
      <c r="B132" s="510"/>
      <c r="C132" s="544" t="s">
        <v>573</v>
      </c>
      <c r="D132" s="545">
        <f>SUM(D133:D134)</f>
        <v>42370</v>
      </c>
    </row>
    <row r="133" spans="1:4" ht="12.75">
      <c r="A133" s="509"/>
      <c r="B133" s="510" t="s">
        <v>69</v>
      </c>
      <c r="C133" s="543" t="s">
        <v>80</v>
      </c>
      <c r="D133" s="534">
        <v>7100</v>
      </c>
    </row>
    <row r="134" spans="1:4" ht="12.75">
      <c r="A134" s="509"/>
      <c r="B134" s="510" t="s">
        <v>70</v>
      </c>
      <c r="C134" s="543" t="s">
        <v>126</v>
      </c>
      <c r="D134" s="534">
        <f>220+1900+1650+5100+3000+20000+3400</f>
        <v>35270</v>
      </c>
    </row>
    <row r="135" spans="1:4" ht="12.75">
      <c r="A135" s="509" t="s">
        <v>119</v>
      </c>
      <c r="B135" s="510"/>
      <c r="C135" s="512" t="s">
        <v>32</v>
      </c>
      <c r="D135" s="512">
        <f>SUM(D136:D137,D140)</f>
        <v>57770</v>
      </c>
    </row>
    <row r="136" spans="1:4" ht="12.75">
      <c r="A136" s="509"/>
      <c r="B136" s="510" t="s">
        <v>71</v>
      </c>
      <c r="C136" s="511" t="s">
        <v>16</v>
      </c>
      <c r="D136" s="511">
        <v>30250</v>
      </c>
    </row>
    <row r="137" spans="1:4" ht="12.75">
      <c r="A137" s="509"/>
      <c r="B137" s="510"/>
      <c r="C137" s="511" t="s">
        <v>811</v>
      </c>
      <c r="D137" s="511">
        <f>SUM(D138:D139)</f>
        <v>5820</v>
      </c>
    </row>
    <row r="138" spans="1:4" ht="12.75">
      <c r="A138" s="509"/>
      <c r="B138" s="510" t="s">
        <v>69</v>
      </c>
      <c r="C138" s="511" t="s">
        <v>684</v>
      </c>
      <c r="D138" s="511">
        <v>3700</v>
      </c>
    </row>
    <row r="139" spans="1:4" ht="12.75">
      <c r="A139" s="509"/>
      <c r="B139" s="510" t="s">
        <v>70</v>
      </c>
      <c r="C139" s="511" t="s">
        <v>126</v>
      </c>
      <c r="D139" s="511">
        <v>2120</v>
      </c>
    </row>
    <row r="140" spans="1:4" ht="12.75">
      <c r="A140" s="509"/>
      <c r="B140" s="510"/>
      <c r="C140" s="511" t="s">
        <v>827</v>
      </c>
      <c r="D140" s="511">
        <f>SUM(D141:D143)</f>
        <v>21700</v>
      </c>
    </row>
    <row r="141" spans="1:4" ht="12.75">
      <c r="A141" s="509"/>
      <c r="B141" s="510" t="s">
        <v>405</v>
      </c>
      <c r="C141" s="511" t="s">
        <v>406</v>
      </c>
      <c r="D141" s="511">
        <v>9200</v>
      </c>
    </row>
    <row r="142" spans="1:4" ht="12.75">
      <c r="A142" s="509"/>
      <c r="B142" s="510" t="s">
        <v>69</v>
      </c>
      <c r="C142" s="511" t="s">
        <v>80</v>
      </c>
      <c r="D142" s="511">
        <v>5000</v>
      </c>
    </row>
    <row r="143" spans="1:4" ht="13.5" thickBot="1">
      <c r="A143" s="522" t="s">
        <v>26</v>
      </c>
      <c r="B143" s="507" t="s">
        <v>70</v>
      </c>
      <c r="C143" s="523" t="s">
        <v>126</v>
      </c>
      <c r="D143" s="511">
        <f>2000+5500</f>
        <v>7500</v>
      </c>
    </row>
    <row r="144" spans="1:4" ht="16.5" customHeight="1" thickBot="1" thickTop="1">
      <c r="A144" s="546" t="s">
        <v>322</v>
      </c>
      <c r="B144" s="547"/>
      <c r="C144" s="548" t="s">
        <v>801</v>
      </c>
      <c r="D144" s="549">
        <f>SUM(D145)</f>
        <v>3495</v>
      </c>
    </row>
    <row r="145" spans="1:4" ht="12.75" customHeight="1" thickTop="1">
      <c r="A145" s="550" t="s">
        <v>323</v>
      </c>
      <c r="B145" s="551" t="s">
        <v>26</v>
      </c>
      <c r="C145" s="552" t="s">
        <v>800</v>
      </c>
      <c r="D145" s="552">
        <f>D146</f>
        <v>3495</v>
      </c>
    </row>
    <row r="146" spans="1:4" ht="12.75" customHeight="1" thickBot="1">
      <c r="A146" s="525"/>
      <c r="B146" s="553" t="s">
        <v>69</v>
      </c>
      <c r="C146" s="554" t="s">
        <v>80</v>
      </c>
      <c r="D146" s="524">
        <v>3495</v>
      </c>
    </row>
    <row r="147" spans="1:4" ht="14.25" customHeight="1" thickBot="1" thickTop="1">
      <c r="A147" s="504" t="s">
        <v>127</v>
      </c>
      <c r="B147" s="505"/>
      <c r="C147" s="555" t="s">
        <v>368</v>
      </c>
      <c r="D147" s="506">
        <f>SUM(D148+D150+D152+D165+D171)</f>
        <v>383369</v>
      </c>
    </row>
    <row r="148" spans="1:4" ht="14.25" customHeight="1" thickTop="1">
      <c r="A148" s="501" t="s">
        <v>574</v>
      </c>
      <c r="B148" s="518"/>
      <c r="C148" s="556" t="s">
        <v>575</v>
      </c>
      <c r="D148" s="521">
        <f>D149</f>
        <v>5000</v>
      </c>
    </row>
    <row r="149" spans="1:4" ht="14.25" customHeight="1">
      <c r="A149" s="522"/>
      <c r="B149" s="510" t="s">
        <v>576</v>
      </c>
      <c r="C149" s="557" t="s">
        <v>577</v>
      </c>
      <c r="D149" s="511">
        <v>5000</v>
      </c>
    </row>
    <row r="150" spans="1:4" ht="14.25" customHeight="1">
      <c r="A150" s="509" t="s">
        <v>288</v>
      </c>
      <c r="B150" s="558"/>
      <c r="C150" s="559" t="s">
        <v>289</v>
      </c>
      <c r="D150" s="560">
        <f>SUM(D151:D151)</f>
        <v>5000</v>
      </c>
    </row>
    <row r="151" spans="1:4" ht="14.25" customHeight="1">
      <c r="A151" s="509"/>
      <c r="B151" s="558" t="s">
        <v>833</v>
      </c>
      <c r="C151" s="561" t="s">
        <v>496</v>
      </c>
      <c r="D151" s="511">
        <v>5000</v>
      </c>
    </row>
    <row r="152" spans="1:4" ht="12.75">
      <c r="A152" s="509" t="s">
        <v>129</v>
      </c>
      <c r="B152" s="510"/>
      <c r="C152" s="512" t="s">
        <v>33</v>
      </c>
      <c r="D152" s="512">
        <f>SUM(D153:D163)</f>
        <v>357869</v>
      </c>
    </row>
    <row r="153" spans="1:4" ht="12.75">
      <c r="A153" s="509"/>
      <c r="B153" s="510" t="s">
        <v>349</v>
      </c>
      <c r="C153" s="511" t="s">
        <v>361</v>
      </c>
      <c r="D153" s="511">
        <v>28200</v>
      </c>
    </row>
    <row r="154" spans="1:4" ht="12.75">
      <c r="A154" s="509" t="s">
        <v>26</v>
      </c>
      <c r="B154" s="510" t="s">
        <v>105</v>
      </c>
      <c r="C154" s="511" t="s">
        <v>757</v>
      </c>
      <c r="D154" s="511">
        <v>12000</v>
      </c>
    </row>
    <row r="155" spans="1:4" ht="12.75">
      <c r="A155" s="509"/>
      <c r="B155" s="510" t="s">
        <v>71</v>
      </c>
      <c r="C155" s="524" t="s">
        <v>626</v>
      </c>
      <c r="D155" s="511">
        <v>1000</v>
      </c>
    </row>
    <row r="156" spans="1:4" ht="12.75">
      <c r="A156" s="509"/>
      <c r="B156" s="510" t="s">
        <v>758</v>
      </c>
      <c r="C156" s="524" t="s">
        <v>759</v>
      </c>
      <c r="D156" s="511">
        <v>12800</v>
      </c>
    </row>
    <row r="157" spans="1:4" ht="12.75">
      <c r="A157" s="509"/>
      <c r="B157" s="510" t="s">
        <v>90</v>
      </c>
      <c r="C157" s="511" t="s">
        <v>795</v>
      </c>
      <c r="D157" s="511">
        <v>10000</v>
      </c>
    </row>
    <row r="158" spans="1:4" ht="12.75">
      <c r="A158" s="509"/>
      <c r="B158" s="510" t="s">
        <v>73</v>
      </c>
      <c r="C158" s="511" t="s">
        <v>761</v>
      </c>
      <c r="D158" s="511">
        <v>8000</v>
      </c>
    </row>
    <row r="159" spans="1:4" ht="12.75">
      <c r="A159" s="509"/>
      <c r="B159" s="510" t="s">
        <v>787</v>
      </c>
      <c r="C159" s="511" t="s">
        <v>788</v>
      </c>
      <c r="D159" s="511">
        <v>1000</v>
      </c>
    </row>
    <row r="160" spans="1:4" ht="12.75">
      <c r="A160" s="509"/>
      <c r="B160" s="510" t="s">
        <v>70</v>
      </c>
      <c r="C160" s="511" t="s">
        <v>126</v>
      </c>
      <c r="D160" s="511">
        <v>19000</v>
      </c>
    </row>
    <row r="161" spans="1:4" ht="12.75">
      <c r="A161" s="522"/>
      <c r="B161" s="507" t="s">
        <v>110</v>
      </c>
      <c r="C161" s="523" t="s">
        <v>42</v>
      </c>
      <c r="D161" s="511">
        <v>6000</v>
      </c>
    </row>
    <row r="162" spans="1:4" ht="12.75">
      <c r="A162" s="501"/>
      <c r="B162" s="507" t="s">
        <v>115</v>
      </c>
      <c r="C162" s="523" t="s">
        <v>760</v>
      </c>
      <c r="D162" s="511">
        <v>14000</v>
      </c>
    </row>
    <row r="163" spans="1:4" ht="12.75">
      <c r="A163" s="535" t="s">
        <v>26</v>
      </c>
      <c r="B163" s="507"/>
      <c r="C163" s="523" t="s">
        <v>128</v>
      </c>
      <c r="D163" s="523">
        <f>SUM(D164:D164)</f>
        <v>245869</v>
      </c>
    </row>
    <row r="164" spans="1:4" ht="12.75">
      <c r="A164" s="501"/>
      <c r="B164" s="507" t="s">
        <v>78</v>
      </c>
      <c r="C164" s="523" t="s">
        <v>703</v>
      </c>
      <c r="D164" s="513">
        <v>245869</v>
      </c>
    </row>
    <row r="165" spans="1:4" ht="12.75">
      <c r="A165" s="535" t="s">
        <v>132</v>
      </c>
      <c r="B165" s="507"/>
      <c r="C165" s="508" t="s">
        <v>57</v>
      </c>
      <c r="D165" s="512">
        <f>SUM(D166:D170)</f>
        <v>13500</v>
      </c>
    </row>
    <row r="166" spans="1:4" ht="12.75">
      <c r="A166" s="535"/>
      <c r="B166" s="507" t="s">
        <v>69</v>
      </c>
      <c r="C166" s="523" t="s">
        <v>80</v>
      </c>
      <c r="D166" s="511">
        <v>4000</v>
      </c>
    </row>
    <row r="167" spans="1:4" ht="12.75">
      <c r="A167" s="535"/>
      <c r="B167" s="507" t="s">
        <v>90</v>
      </c>
      <c r="C167" s="523" t="s">
        <v>795</v>
      </c>
      <c r="D167" s="511">
        <v>500</v>
      </c>
    </row>
    <row r="168" spans="1:4" ht="12.75">
      <c r="A168" s="535"/>
      <c r="B168" s="507" t="s">
        <v>70</v>
      </c>
      <c r="C168" s="523" t="s">
        <v>126</v>
      </c>
      <c r="D168" s="511">
        <v>1500</v>
      </c>
    </row>
    <row r="169" spans="1:4" ht="12.75">
      <c r="A169" s="501"/>
      <c r="B169" s="518" t="s">
        <v>110</v>
      </c>
      <c r="C169" s="519" t="s">
        <v>42</v>
      </c>
      <c r="D169" s="524">
        <v>500</v>
      </c>
    </row>
    <row r="170" spans="1:4" ht="12.75">
      <c r="A170" s="522"/>
      <c r="B170" s="510" t="s">
        <v>78</v>
      </c>
      <c r="C170" s="511" t="s">
        <v>756</v>
      </c>
      <c r="D170" s="511">
        <v>7000</v>
      </c>
    </row>
    <row r="171" spans="1:4" ht="12.75">
      <c r="A171" s="522" t="s">
        <v>414</v>
      </c>
      <c r="B171" s="510"/>
      <c r="C171" s="512" t="s">
        <v>415</v>
      </c>
      <c r="D171" s="512">
        <f>D172</f>
        <v>2000</v>
      </c>
    </row>
    <row r="172" spans="1:4" ht="12.75">
      <c r="A172" s="522"/>
      <c r="B172" s="510" t="s">
        <v>185</v>
      </c>
      <c r="C172" s="511" t="s">
        <v>150</v>
      </c>
      <c r="D172" s="511">
        <v>2000</v>
      </c>
    </row>
    <row r="173" spans="1:4" ht="13.5" thickBot="1">
      <c r="A173" s="501"/>
      <c r="B173" s="518"/>
      <c r="C173" s="519" t="s">
        <v>152</v>
      </c>
      <c r="D173" s="519"/>
    </row>
    <row r="174" spans="1:4" ht="36.75" customHeight="1" thickBot="1" thickTop="1">
      <c r="A174" s="562" t="s">
        <v>319</v>
      </c>
      <c r="B174" s="563"/>
      <c r="C174" s="601" t="s">
        <v>429</v>
      </c>
      <c r="D174" s="564">
        <f>D175</f>
        <v>119241</v>
      </c>
    </row>
    <row r="175" spans="1:4" ht="13.5" thickTop="1">
      <c r="A175" s="501" t="s">
        <v>799</v>
      </c>
      <c r="B175" s="507"/>
      <c r="C175" s="508" t="s">
        <v>679</v>
      </c>
      <c r="D175" s="508">
        <f>SUM(D176:D184)</f>
        <v>119241</v>
      </c>
    </row>
    <row r="176" spans="1:4" ht="12.75">
      <c r="A176" s="509"/>
      <c r="B176" s="510" t="s">
        <v>107</v>
      </c>
      <c r="C176" s="511" t="s">
        <v>619</v>
      </c>
      <c r="D176" s="511">
        <v>11880</v>
      </c>
    </row>
    <row r="177" spans="1:4" ht="12.75">
      <c r="A177" s="509"/>
      <c r="B177" s="510" t="s">
        <v>108</v>
      </c>
      <c r="C177" s="511" t="s">
        <v>34</v>
      </c>
      <c r="D177" s="511">
        <v>691</v>
      </c>
    </row>
    <row r="178" spans="1:4" ht="12.75">
      <c r="A178" s="509"/>
      <c r="B178" s="510" t="s">
        <v>117</v>
      </c>
      <c r="C178" s="511" t="s">
        <v>118</v>
      </c>
      <c r="D178" s="511">
        <v>44567</v>
      </c>
    </row>
    <row r="179" spans="1:4" ht="12.75">
      <c r="A179" s="509"/>
      <c r="B179" s="510" t="s">
        <v>74</v>
      </c>
      <c r="C179" s="511" t="s">
        <v>30</v>
      </c>
      <c r="D179" s="511">
        <f>2047+120+2482</f>
        <v>4649</v>
      </c>
    </row>
    <row r="180" spans="1:4" ht="12.75">
      <c r="A180" s="509"/>
      <c r="B180" s="510" t="s">
        <v>75</v>
      </c>
      <c r="C180" s="511" t="s">
        <v>31</v>
      </c>
      <c r="D180" s="511">
        <f>292+353</f>
        <v>645</v>
      </c>
    </row>
    <row r="181" spans="1:4" ht="12.75">
      <c r="A181" s="509"/>
      <c r="B181" s="510" t="s">
        <v>405</v>
      </c>
      <c r="C181" s="511" t="s">
        <v>406</v>
      </c>
      <c r="D181" s="511">
        <v>12000</v>
      </c>
    </row>
    <row r="182" spans="1:4" ht="12.75">
      <c r="A182" s="509"/>
      <c r="B182" s="510" t="s">
        <v>69</v>
      </c>
      <c r="C182" s="511" t="s">
        <v>364</v>
      </c>
      <c r="D182" s="511">
        <v>13885</v>
      </c>
    </row>
    <row r="183" spans="1:4" ht="12.75">
      <c r="A183" s="509"/>
      <c r="B183" s="510" t="s">
        <v>70</v>
      </c>
      <c r="C183" s="524" t="s">
        <v>15</v>
      </c>
      <c r="D183" s="511">
        <v>30180</v>
      </c>
    </row>
    <row r="184" spans="1:4" ht="13.5" thickBot="1">
      <c r="A184" s="509"/>
      <c r="B184" s="510" t="s">
        <v>111</v>
      </c>
      <c r="C184" s="543" t="s">
        <v>55</v>
      </c>
      <c r="D184" s="511">
        <v>744</v>
      </c>
    </row>
    <row r="185" spans="1:4" ht="14.25" thickBot="1" thickTop="1">
      <c r="A185" s="562" t="s">
        <v>133</v>
      </c>
      <c r="B185" s="563"/>
      <c r="C185" s="564" t="s">
        <v>134</v>
      </c>
      <c r="D185" s="564">
        <f>SUM(D186)</f>
        <v>399369</v>
      </c>
    </row>
    <row r="186" spans="1:4" ht="13.5" thickTop="1">
      <c r="A186" s="501" t="s">
        <v>135</v>
      </c>
      <c r="B186" s="507"/>
      <c r="C186" s="508" t="s">
        <v>226</v>
      </c>
      <c r="D186" s="508">
        <f>D187</f>
        <v>399369</v>
      </c>
    </row>
    <row r="187" spans="1:4" ht="13.5" thickBot="1">
      <c r="A187" s="535"/>
      <c r="B187" s="507" t="s">
        <v>136</v>
      </c>
      <c r="C187" s="523" t="s">
        <v>137</v>
      </c>
      <c r="D187" s="511">
        <v>399369</v>
      </c>
    </row>
    <row r="188" spans="1:4" ht="14.25" thickBot="1" thickTop="1">
      <c r="A188" s="562" t="s">
        <v>138</v>
      </c>
      <c r="B188" s="563"/>
      <c r="C188" s="564" t="s">
        <v>58</v>
      </c>
      <c r="D188" s="564">
        <f>SUM(D189+D191)</f>
        <v>785000</v>
      </c>
    </row>
    <row r="189" spans="1:4" ht="13.5" thickTop="1">
      <c r="A189" s="565" t="s">
        <v>318</v>
      </c>
      <c r="B189" s="566"/>
      <c r="C189" s="567" t="s">
        <v>276</v>
      </c>
      <c r="D189" s="567">
        <f>D190</f>
        <v>25000</v>
      </c>
    </row>
    <row r="190" spans="1:4" ht="12.75">
      <c r="A190" s="568"/>
      <c r="B190" s="569" t="s">
        <v>70</v>
      </c>
      <c r="C190" s="570" t="s">
        <v>17</v>
      </c>
      <c r="D190" s="511">
        <v>25000</v>
      </c>
    </row>
    <row r="191" spans="1:4" ht="12.75">
      <c r="A191" s="501" t="s">
        <v>139</v>
      </c>
      <c r="B191" s="507" t="s">
        <v>26</v>
      </c>
      <c r="C191" s="508" t="s">
        <v>59</v>
      </c>
      <c r="D191" s="508">
        <f>SUM(D192+D193)</f>
        <v>760000</v>
      </c>
    </row>
    <row r="192" spans="1:4" ht="12.75">
      <c r="A192" s="509"/>
      <c r="B192" s="571" t="s">
        <v>140</v>
      </c>
      <c r="C192" s="511" t="s">
        <v>61</v>
      </c>
      <c r="D192" s="511">
        <v>330000</v>
      </c>
    </row>
    <row r="193" spans="1:4" ht="12.75">
      <c r="A193" s="509"/>
      <c r="B193" s="571" t="s">
        <v>26</v>
      </c>
      <c r="C193" s="511" t="s">
        <v>63</v>
      </c>
      <c r="D193" s="511">
        <f>SUM(D194:D196)</f>
        <v>430000</v>
      </c>
    </row>
    <row r="194" spans="1:4" ht="12.75">
      <c r="A194" s="509"/>
      <c r="B194" s="571"/>
      <c r="C194" s="511" t="s">
        <v>953</v>
      </c>
      <c r="D194" s="511">
        <v>130000</v>
      </c>
    </row>
    <row r="195" spans="1:4" ht="12.75">
      <c r="A195" s="509"/>
      <c r="B195" s="571" t="s">
        <v>26</v>
      </c>
      <c r="C195" s="511" t="s">
        <v>64</v>
      </c>
      <c r="D195" s="511">
        <v>100000</v>
      </c>
    </row>
    <row r="196" spans="1:6" ht="13.5" thickBot="1">
      <c r="A196" s="509"/>
      <c r="B196" s="571" t="s">
        <v>26</v>
      </c>
      <c r="C196" s="511" t="s">
        <v>563</v>
      </c>
      <c r="D196" s="511">
        <v>200000</v>
      </c>
      <c r="E196" s="616"/>
      <c r="F196" s="616"/>
    </row>
    <row r="197" spans="1:5" ht="14.25" thickBot="1" thickTop="1">
      <c r="A197" s="562" t="s">
        <v>141</v>
      </c>
      <c r="B197" s="563"/>
      <c r="C197" s="564" t="s">
        <v>39</v>
      </c>
      <c r="D197" s="564">
        <f>SUM(D198+D219+D231+D246+D263+D277+D280+D286)</f>
        <v>15663941</v>
      </c>
      <c r="E197" s="315"/>
    </row>
    <row r="198" spans="1:4" ht="13.5" thickTop="1">
      <c r="A198" s="501" t="s">
        <v>142</v>
      </c>
      <c r="B198" s="507"/>
      <c r="C198" s="508" t="s">
        <v>40</v>
      </c>
      <c r="D198" s="508">
        <f>SUM(D199:D216,D217)</f>
        <v>8973017</v>
      </c>
    </row>
    <row r="199" spans="1:6" ht="12.75">
      <c r="A199" s="501"/>
      <c r="B199" s="507" t="s">
        <v>144</v>
      </c>
      <c r="C199" s="523" t="s">
        <v>145</v>
      </c>
      <c r="D199" s="511">
        <v>120233</v>
      </c>
      <c r="E199" s="616"/>
      <c r="F199" s="315"/>
    </row>
    <row r="200" spans="1:5" ht="12.75">
      <c r="A200" s="509"/>
      <c r="B200" s="510" t="s">
        <v>105</v>
      </c>
      <c r="C200" s="511" t="s">
        <v>700</v>
      </c>
      <c r="D200" s="511">
        <v>126688</v>
      </c>
      <c r="E200" s="315"/>
    </row>
    <row r="201" spans="1:4" ht="12.75">
      <c r="A201" s="509"/>
      <c r="B201" s="510" t="s">
        <v>107</v>
      </c>
      <c r="C201" s="511" t="s">
        <v>779</v>
      </c>
      <c r="D201" s="511">
        <v>4546498</v>
      </c>
    </row>
    <row r="202" spans="1:7" ht="12.75">
      <c r="A202" s="509"/>
      <c r="B202" s="510" t="s">
        <v>108</v>
      </c>
      <c r="C202" s="511" t="s">
        <v>34</v>
      </c>
      <c r="D202" s="511">
        <v>365497</v>
      </c>
      <c r="F202" s="618" t="s">
        <v>26</v>
      </c>
      <c r="G202" s="619" t="s">
        <v>26</v>
      </c>
    </row>
    <row r="203" spans="1:7" ht="12.75">
      <c r="A203" s="509"/>
      <c r="B203" s="510" t="s">
        <v>74</v>
      </c>
      <c r="C203" s="511" t="s">
        <v>30</v>
      </c>
      <c r="D203" s="511">
        <v>873049</v>
      </c>
      <c r="F203" s="315" t="s">
        <v>26</v>
      </c>
      <c r="G203" s="617" t="s">
        <v>26</v>
      </c>
    </row>
    <row r="204" spans="1:7" ht="12.75">
      <c r="A204" s="509"/>
      <c r="B204" s="510" t="s">
        <v>75</v>
      </c>
      <c r="C204" s="511" t="s">
        <v>798</v>
      </c>
      <c r="D204" s="511">
        <v>116875</v>
      </c>
      <c r="F204" s="620"/>
      <c r="G204" s="621"/>
    </row>
    <row r="205" spans="1:4" ht="12.75">
      <c r="A205" s="509"/>
      <c r="B205" s="510" t="s">
        <v>797</v>
      </c>
      <c r="C205" s="511" t="s">
        <v>578</v>
      </c>
      <c r="D205" s="511">
        <v>3960</v>
      </c>
    </row>
    <row r="206" spans="1:4" ht="12.75">
      <c r="A206" s="509"/>
      <c r="B206" s="510" t="s">
        <v>69</v>
      </c>
      <c r="C206" s="511" t="s">
        <v>80</v>
      </c>
      <c r="D206" s="511">
        <v>120452</v>
      </c>
    </row>
    <row r="207" spans="1:4" ht="12.75">
      <c r="A207" s="509"/>
      <c r="B207" s="510" t="s">
        <v>146</v>
      </c>
      <c r="C207" s="511" t="s">
        <v>763</v>
      </c>
      <c r="D207" s="511">
        <v>18428</v>
      </c>
    </row>
    <row r="208" spans="1:4" ht="12.75">
      <c r="A208" s="509"/>
      <c r="B208" s="510" t="s">
        <v>90</v>
      </c>
      <c r="C208" s="511" t="s">
        <v>795</v>
      </c>
      <c r="D208" s="511">
        <v>346269</v>
      </c>
    </row>
    <row r="209" spans="1:7" ht="12.75">
      <c r="A209" s="509"/>
      <c r="B209" s="510" t="s">
        <v>73</v>
      </c>
      <c r="C209" s="511" t="s">
        <v>579</v>
      </c>
      <c r="D209" s="511">
        <v>7786</v>
      </c>
      <c r="F209" s="315" t="s">
        <v>26</v>
      </c>
      <c r="G209" s="617" t="s">
        <v>26</v>
      </c>
    </row>
    <row r="210" spans="1:4" ht="12.75">
      <c r="A210" s="509"/>
      <c r="B210" s="510" t="s">
        <v>787</v>
      </c>
      <c r="C210" s="511" t="s">
        <v>788</v>
      </c>
      <c r="D210" s="511">
        <v>8308</v>
      </c>
    </row>
    <row r="211" spans="1:4" ht="12.75">
      <c r="A211" s="509"/>
      <c r="B211" s="510" t="s">
        <v>70</v>
      </c>
      <c r="C211" s="511" t="s">
        <v>126</v>
      </c>
      <c r="D211" s="511">
        <v>78086</v>
      </c>
    </row>
    <row r="212" spans="1:4" ht="12.75">
      <c r="A212" s="509"/>
      <c r="B212" s="510" t="s">
        <v>717</v>
      </c>
      <c r="C212" s="511" t="s">
        <v>580</v>
      </c>
      <c r="D212" s="511">
        <v>6980</v>
      </c>
    </row>
    <row r="213" spans="1:4" ht="12.75">
      <c r="A213" s="509"/>
      <c r="B213" s="510" t="s">
        <v>110</v>
      </c>
      <c r="C213" s="511" t="s">
        <v>42</v>
      </c>
      <c r="D213" s="511">
        <v>11716</v>
      </c>
    </row>
    <row r="214" spans="1:4" ht="12.75">
      <c r="A214" s="509"/>
      <c r="B214" s="510" t="s">
        <v>115</v>
      </c>
      <c r="C214" s="511" t="s">
        <v>729</v>
      </c>
      <c r="D214" s="511">
        <v>4527</v>
      </c>
    </row>
    <row r="215" spans="1:4" ht="12.75">
      <c r="A215" s="509"/>
      <c r="B215" s="510" t="s">
        <v>762</v>
      </c>
      <c r="C215" s="511" t="s">
        <v>241</v>
      </c>
      <c r="D215" s="511">
        <v>920</v>
      </c>
    </row>
    <row r="216" spans="1:4" ht="12.75">
      <c r="A216" s="509"/>
      <c r="B216" s="510" t="s">
        <v>111</v>
      </c>
      <c r="C216" s="511" t="s">
        <v>131</v>
      </c>
      <c r="D216" s="511">
        <v>288668</v>
      </c>
    </row>
    <row r="217" spans="1:4" ht="12.75">
      <c r="A217" s="509"/>
      <c r="B217" s="510" t="s">
        <v>26</v>
      </c>
      <c r="C217" s="511" t="s">
        <v>128</v>
      </c>
      <c r="D217" s="511">
        <f>SUM(D218:D218)</f>
        <v>1928077</v>
      </c>
    </row>
    <row r="218" spans="1:4" ht="12.75">
      <c r="A218" s="509"/>
      <c r="B218" s="510" t="s">
        <v>78</v>
      </c>
      <c r="C218" s="511" t="s">
        <v>581</v>
      </c>
      <c r="D218" s="513">
        <v>1928077</v>
      </c>
    </row>
    <row r="219" spans="1:4" ht="12.75">
      <c r="A219" s="509" t="s">
        <v>582</v>
      </c>
      <c r="B219" s="510"/>
      <c r="C219" s="512" t="s">
        <v>583</v>
      </c>
      <c r="D219" s="545">
        <f>SUM(D220:D230)</f>
        <v>446805</v>
      </c>
    </row>
    <row r="220" spans="1:4" ht="12.75">
      <c r="A220" s="509"/>
      <c r="B220" s="510" t="s">
        <v>105</v>
      </c>
      <c r="C220" s="511" t="s">
        <v>18</v>
      </c>
      <c r="D220" s="534">
        <v>12243</v>
      </c>
    </row>
    <row r="221" spans="1:4" ht="12.75">
      <c r="A221" s="509"/>
      <c r="B221" s="510" t="s">
        <v>107</v>
      </c>
      <c r="C221" s="511" t="s">
        <v>779</v>
      </c>
      <c r="D221" s="534">
        <v>307860</v>
      </c>
    </row>
    <row r="222" spans="1:4" ht="12.75">
      <c r="A222" s="509"/>
      <c r="B222" s="510" t="s">
        <v>108</v>
      </c>
      <c r="C222" s="511" t="s">
        <v>34</v>
      </c>
      <c r="D222" s="534">
        <v>22742</v>
      </c>
    </row>
    <row r="223" spans="1:4" ht="12.75">
      <c r="A223" s="509"/>
      <c r="B223" s="510" t="s">
        <v>74</v>
      </c>
      <c r="C223" s="511" t="s">
        <v>30</v>
      </c>
      <c r="D223" s="534">
        <v>59933</v>
      </c>
    </row>
    <row r="224" spans="1:7" ht="12.75">
      <c r="A224" s="509"/>
      <c r="B224" s="510" t="s">
        <v>75</v>
      </c>
      <c r="C224" s="511" t="s">
        <v>798</v>
      </c>
      <c r="D224" s="534">
        <v>7964</v>
      </c>
      <c r="F224" s="315"/>
      <c r="G224" s="617"/>
    </row>
    <row r="225" spans="1:4" ht="12.75">
      <c r="A225" s="509"/>
      <c r="B225" s="510" t="s">
        <v>69</v>
      </c>
      <c r="C225" s="511" t="s">
        <v>80</v>
      </c>
      <c r="D225" s="534">
        <v>7464</v>
      </c>
    </row>
    <row r="226" spans="1:4" ht="12.75">
      <c r="A226" s="509"/>
      <c r="B226" s="510" t="s">
        <v>146</v>
      </c>
      <c r="C226" s="511" t="s">
        <v>763</v>
      </c>
      <c r="D226" s="534">
        <v>2006</v>
      </c>
    </row>
    <row r="227" spans="1:4" ht="12.75">
      <c r="A227" s="509"/>
      <c r="B227" s="510" t="s">
        <v>90</v>
      </c>
      <c r="C227" s="511" t="s">
        <v>795</v>
      </c>
      <c r="D227" s="534">
        <v>5037</v>
      </c>
    </row>
    <row r="228" spans="1:4" ht="12.75">
      <c r="A228" s="509"/>
      <c r="B228" s="510" t="s">
        <v>787</v>
      </c>
      <c r="C228" s="511" t="s">
        <v>788</v>
      </c>
      <c r="D228" s="534">
        <v>897</v>
      </c>
    </row>
    <row r="229" spans="1:4" ht="12.75">
      <c r="A229" s="509"/>
      <c r="B229" s="510" t="s">
        <v>70</v>
      </c>
      <c r="C229" s="511" t="s">
        <v>126</v>
      </c>
      <c r="D229" s="534">
        <v>1471</v>
      </c>
    </row>
    <row r="230" spans="1:4" ht="12.75">
      <c r="A230" s="509"/>
      <c r="B230" s="510" t="s">
        <v>111</v>
      </c>
      <c r="C230" s="511" t="s">
        <v>131</v>
      </c>
      <c r="D230" s="534">
        <v>19188</v>
      </c>
    </row>
    <row r="231" spans="1:4" ht="12" customHeight="1">
      <c r="A231" s="509" t="s">
        <v>148</v>
      </c>
      <c r="B231" s="510"/>
      <c r="C231" s="512" t="s">
        <v>377</v>
      </c>
      <c r="D231" s="512">
        <f>SUM(D232:D245)</f>
        <v>1099037</v>
      </c>
    </row>
    <row r="232" spans="1:4" ht="12.75">
      <c r="A232" s="509"/>
      <c r="B232" s="510" t="s">
        <v>107</v>
      </c>
      <c r="C232" s="511" t="s">
        <v>779</v>
      </c>
      <c r="D232" s="511">
        <v>690024</v>
      </c>
    </row>
    <row r="233" spans="1:4" ht="12.75">
      <c r="A233" s="509"/>
      <c r="B233" s="510" t="s">
        <v>108</v>
      </c>
      <c r="C233" s="511" t="s">
        <v>34</v>
      </c>
      <c r="D233" s="511">
        <v>51862</v>
      </c>
    </row>
    <row r="234" spans="1:4" ht="13.5" customHeight="1">
      <c r="A234" s="509"/>
      <c r="B234" s="510" t="s">
        <v>74</v>
      </c>
      <c r="C234" s="511" t="s">
        <v>30</v>
      </c>
      <c r="D234" s="511">
        <v>126384</v>
      </c>
    </row>
    <row r="235" spans="1:4" ht="13.5" customHeight="1">
      <c r="A235" s="509"/>
      <c r="B235" s="510" t="s">
        <v>75</v>
      </c>
      <c r="C235" s="511" t="s">
        <v>798</v>
      </c>
      <c r="D235" s="511">
        <v>17212</v>
      </c>
    </row>
    <row r="236" spans="1:4" ht="12.75">
      <c r="A236" s="509"/>
      <c r="B236" s="510" t="s">
        <v>69</v>
      </c>
      <c r="C236" s="511" t="s">
        <v>80</v>
      </c>
      <c r="D236" s="511">
        <v>132500</v>
      </c>
    </row>
    <row r="237" spans="1:4" ht="12.75">
      <c r="A237" s="509"/>
      <c r="B237" s="510" t="s">
        <v>146</v>
      </c>
      <c r="C237" s="511" t="s">
        <v>763</v>
      </c>
      <c r="D237" s="511">
        <v>1684</v>
      </c>
    </row>
    <row r="238" spans="1:7" ht="12.75">
      <c r="A238" s="509"/>
      <c r="B238" s="510" t="s">
        <v>90</v>
      </c>
      <c r="C238" s="511" t="s">
        <v>829</v>
      </c>
      <c r="D238" s="511">
        <v>17662</v>
      </c>
      <c r="F238" s="315"/>
      <c r="G238" s="617"/>
    </row>
    <row r="239" spans="1:4" ht="12.75">
      <c r="A239" s="509"/>
      <c r="B239" s="510" t="s">
        <v>73</v>
      </c>
      <c r="C239" s="511" t="s">
        <v>19</v>
      </c>
      <c r="D239" s="511">
        <v>1700</v>
      </c>
    </row>
    <row r="240" spans="1:4" ht="12.75">
      <c r="A240" s="509"/>
      <c r="B240" s="510" t="s">
        <v>787</v>
      </c>
      <c r="C240" s="511" t="s">
        <v>788</v>
      </c>
      <c r="D240" s="511">
        <v>1218</v>
      </c>
    </row>
    <row r="241" spans="1:4" ht="12.75">
      <c r="A241" s="509"/>
      <c r="B241" s="510" t="s">
        <v>70</v>
      </c>
      <c r="C241" s="511" t="s">
        <v>126</v>
      </c>
      <c r="D241" s="511">
        <v>16977</v>
      </c>
    </row>
    <row r="242" spans="1:4" ht="12.75">
      <c r="A242" s="509"/>
      <c r="B242" s="510" t="s">
        <v>717</v>
      </c>
      <c r="C242" s="511" t="s">
        <v>580</v>
      </c>
      <c r="D242" s="511">
        <v>865</v>
      </c>
    </row>
    <row r="243" spans="1:4" ht="12.75">
      <c r="A243" s="509"/>
      <c r="B243" s="510" t="s">
        <v>110</v>
      </c>
      <c r="C243" s="511" t="s">
        <v>42</v>
      </c>
      <c r="D243" s="511">
        <v>444</v>
      </c>
    </row>
    <row r="244" spans="1:4" ht="12.75">
      <c r="A244" s="509"/>
      <c r="B244" s="510" t="s">
        <v>115</v>
      </c>
      <c r="C244" s="511" t="s">
        <v>764</v>
      </c>
      <c r="D244" s="511">
        <v>415</v>
      </c>
    </row>
    <row r="245" spans="1:4" ht="12.75">
      <c r="A245" s="509"/>
      <c r="B245" s="510" t="s">
        <v>111</v>
      </c>
      <c r="C245" s="511" t="s">
        <v>131</v>
      </c>
      <c r="D245" s="511">
        <v>40090</v>
      </c>
    </row>
    <row r="246" spans="1:4" ht="12.75">
      <c r="A246" s="509" t="s">
        <v>149</v>
      </c>
      <c r="B246" s="510"/>
      <c r="C246" s="512" t="s">
        <v>41</v>
      </c>
      <c r="D246" s="512">
        <f>SUM(D247:D262)</f>
        <v>4483742</v>
      </c>
    </row>
    <row r="247" spans="1:4" ht="12.75">
      <c r="A247" s="501"/>
      <c r="B247" s="507" t="s">
        <v>144</v>
      </c>
      <c r="C247" s="523" t="s">
        <v>176</v>
      </c>
      <c r="D247" s="511">
        <v>68180</v>
      </c>
    </row>
    <row r="248" spans="1:4" ht="12.75">
      <c r="A248" s="509"/>
      <c r="B248" s="510" t="s">
        <v>105</v>
      </c>
      <c r="C248" s="511" t="s">
        <v>18</v>
      </c>
      <c r="D248" s="511">
        <v>58486</v>
      </c>
    </row>
    <row r="249" spans="1:4" ht="12.75">
      <c r="A249" s="509"/>
      <c r="B249" s="510" t="s">
        <v>107</v>
      </c>
      <c r="C249" s="511" t="s">
        <v>779</v>
      </c>
      <c r="D249" s="511">
        <v>2973889</v>
      </c>
    </row>
    <row r="250" spans="1:4" ht="12.75">
      <c r="A250" s="509"/>
      <c r="B250" s="510" t="s">
        <v>108</v>
      </c>
      <c r="C250" s="511" t="s">
        <v>34</v>
      </c>
      <c r="D250" s="511">
        <v>230832</v>
      </c>
    </row>
    <row r="251" spans="1:4" ht="12.75">
      <c r="A251" s="509"/>
      <c r="B251" s="510" t="s">
        <v>74</v>
      </c>
      <c r="C251" s="511" t="s">
        <v>30</v>
      </c>
      <c r="D251" s="511">
        <v>564590</v>
      </c>
    </row>
    <row r="252" spans="1:4" ht="12.75">
      <c r="A252" s="509"/>
      <c r="B252" s="510" t="s">
        <v>75</v>
      </c>
      <c r="C252" s="511" t="s">
        <v>798</v>
      </c>
      <c r="D252" s="511">
        <v>75943</v>
      </c>
    </row>
    <row r="253" spans="1:4" ht="12.75">
      <c r="A253" s="509"/>
      <c r="B253" s="510" t="s">
        <v>69</v>
      </c>
      <c r="C253" s="511" t="s">
        <v>80</v>
      </c>
      <c r="D253" s="511">
        <v>61805</v>
      </c>
    </row>
    <row r="254" spans="1:7" ht="12.75">
      <c r="A254" s="509"/>
      <c r="B254" s="510" t="s">
        <v>146</v>
      </c>
      <c r="C254" s="511" t="s">
        <v>763</v>
      </c>
      <c r="D254" s="511">
        <v>3961</v>
      </c>
      <c r="F254" s="315"/>
      <c r="G254" s="617"/>
    </row>
    <row r="255" spans="1:4" ht="12.75">
      <c r="A255" s="509"/>
      <c r="B255" s="510" t="s">
        <v>90</v>
      </c>
      <c r="C255" s="511" t="s">
        <v>795</v>
      </c>
      <c r="D255" s="511">
        <v>201990</v>
      </c>
    </row>
    <row r="256" spans="1:4" ht="12.75">
      <c r="A256" s="509"/>
      <c r="B256" s="510" t="s">
        <v>73</v>
      </c>
      <c r="C256" s="511" t="s">
        <v>579</v>
      </c>
      <c r="D256" s="511">
        <v>5462</v>
      </c>
    </row>
    <row r="257" spans="1:4" ht="12.75">
      <c r="A257" s="509"/>
      <c r="B257" s="510" t="s">
        <v>787</v>
      </c>
      <c r="C257" s="511" t="s">
        <v>788</v>
      </c>
      <c r="D257" s="511">
        <v>5200</v>
      </c>
    </row>
    <row r="258" spans="1:4" ht="12.75">
      <c r="A258" s="509"/>
      <c r="B258" s="510" t="s">
        <v>70</v>
      </c>
      <c r="C258" s="511" t="s">
        <v>126</v>
      </c>
      <c r="D258" s="511">
        <v>32676</v>
      </c>
    </row>
    <row r="259" spans="1:4" ht="12.75">
      <c r="A259" s="509"/>
      <c r="B259" s="510" t="s">
        <v>717</v>
      </c>
      <c r="C259" s="511" t="s">
        <v>580</v>
      </c>
      <c r="D259" s="511">
        <v>2725</v>
      </c>
    </row>
    <row r="260" spans="1:4" ht="12.75">
      <c r="A260" s="509"/>
      <c r="B260" s="510" t="s">
        <v>110</v>
      </c>
      <c r="C260" s="511" t="s">
        <v>42</v>
      </c>
      <c r="D260" s="511">
        <v>4573</v>
      </c>
    </row>
    <row r="261" spans="1:4" ht="12.75">
      <c r="A261" s="509"/>
      <c r="B261" s="510" t="s">
        <v>115</v>
      </c>
      <c r="C261" s="511" t="s">
        <v>764</v>
      </c>
      <c r="D261" s="511">
        <v>1758</v>
      </c>
    </row>
    <row r="262" spans="1:4" ht="12.75">
      <c r="A262" s="509"/>
      <c r="B262" s="510" t="s">
        <v>111</v>
      </c>
      <c r="C262" s="511" t="s">
        <v>131</v>
      </c>
      <c r="D262" s="511">
        <v>191672</v>
      </c>
    </row>
    <row r="263" spans="1:4" ht="12.75">
      <c r="A263" s="509" t="s">
        <v>177</v>
      </c>
      <c r="B263" s="510"/>
      <c r="C263" s="512" t="s">
        <v>178</v>
      </c>
      <c r="D263" s="512">
        <f>SUM(D264:D276)</f>
        <v>423016</v>
      </c>
    </row>
    <row r="264" spans="1:4" ht="12.75">
      <c r="A264" s="509"/>
      <c r="B264" s="510" t="s">
        <v>105</v>
      </c>
      <c r="C264" s="511" t="s">
        <v>823</v>
      </c>
      <c r="D264" s="511">
        <v>146</v>
      </c>
    </row>
    <row r="265" spans="1:4" ht="12.75">
      <c r="A265" s="509"/>
      <c r="B265" s="510" t="s">
        <v>107</v>
      </c>
      <c r="C265" s="511" t="s">
        <v>779</v>
      </c>
      <c r="D265" s="511">
        <v>47958</v>
      </c>
    </row>
    <row r="266" spans="1:4" ht="12.75">
      <c r="A266" s="509"/>
      <c r="B266" s="510" t="s">
        <v>108</v>
      </c>
      <c r="C266" s="511" t="s">
        <v>34</v>
      </c>
      <c r="D266" s="511">
        <v>3876</v>
      </c>
    </row>
    <row r="267" spans="1:4" ht="12.75">
      <c r="A267" s="509"/>
      <c r="B267" s="510" t="s">
        <v>74</v>
      </c>
      <c r="C267" s="511" t="s">
        <v>30</v>
      </c>
      <c r="D267" s="511">
        <v>9085</v>
      </c>
    </row>
    <row r="268" spans="1:4" ht="12.75">
      <c r="A268" s="509"/>
      <c r="B268" s="510" t="s">
        <v>75</v>
      </c>
      <c r="C268" s="511" t="s">
        <v>798</v>
      </c>
      <c r="D268" s="511">
        <v>1265</v>
      </c>
    </row>
    <row r="269" spans="1:4" ht="12.75">
      <c r="A269" s="509"/>
      <c r="B269" s="510" t="s">
        <v>405</v>
      </c>
      <c r="C269" s="511" t="s">
        <v>406</v>
      </c>
      <c r="D269" s="511">
        <v>10000</v>
      </c>
    </row>
    <row r="270" spans="1:7" ht="13.5" customHeight="1">
      <c r="A270" s="509"/>
      <c r="B270" s="510" t="s">
        <v>69</v>
      </c>
      <c r="C270" s="511" t="s">
        <v>80</v>
      </c>
      <c r="D270" s="511">
        <v>78019</v>
      </c>
      <c r="F270" s="315"/>
      <c r="G270" s="617"/>
    </row>
    <row r="271" spans="1:4" ht="12.75">
      <c r="A271" s="509"/>
      <c r="B271" s="510" t="s">
        <v>73</v>
      </c>
      <c r="C271" s="511" t="s">
        <v>114</v>
      </c>
      <c r="D271" s="511">
        <v>18200</v>
      </c>
    </row>
    <row r="272" spans="1:4" ht="12.75">
      <c r="A272" s="509"/>
      <c r="B272" s="510" t="s">
        <v>787</v>
      </c>
      <c r="C272" s="511" t="s">
        <v>788</v>
      </c>
      <c r="D272" s="511">
        <v>110</v>
      </c>
    </row>
    <row r="273" spans="1:4" ht="12.75">
      <c r="A273" s="509"/>
      <c r="B273" s="510" t="s">
        <v>70</v>
      </c>
      <c r="C273" s="511" t="s">
        <v>126</v>
      </c>
      <c r="D273" s="511">
        <v>242317</v>
      </c>
    </row>
    <row r="274" spans="1:4" ht="12.75">
      <c r="A274" s="509"/>
      <c r="B274" s="510" t="s">
        <v>110</v>
      </c>
      <c r="C274" s="511" t="s">
        <v>42</v>
      </c>
      <c r="D274" s="511">
        <v>150</v>
      </c>
    </row>
    <row r="275" spans="1:4" ht="12.75">
      <c r="A275" s="509"/>
      <c r="B275" s="510" t="s">
        <v>115</v>
      </c>
      <c r="C275" s="511" t="s">
        <v>764</v>
      </c>
      <c r="D275" s="511">
        <v>10402</v>
      </c>
    </row>
    <row r="276" spans="1:4" ht="12" customHeight="1">
      <c r="A276" s="509"/>
      <c r="B276" s="510" t="s">
        <v>111</v>
      </c>
      <c r="C276" s="511" t="s">
        <v>131</v>
      </c>
      <c r="D276" s="511">
        <v>1488</v>
      </c>
    </row>
    <row r="277" spans="1:4" ht="12.75">
      <c r="A277" s="509" t="s">
        <v>309</v>
      </c>
      <c r="B277" s="510"/>
      <c r="C277" s="512" t="s">
        <v>310</v>
      </c>
      <c r="D277" s="512">
        <f>SUM(D278:D279)</f>
        <v>1720</v>
      </c>
    </row>
    <row r="278" spans="1:4" ht="12.75">
      <c r="A278" s="509"/>
      <c r="B278" s="510" t="s">
        <v>405</v>
      </c>
      <c r="C278" s="511" t="s">
        <v>406</v>
      </c>
      <c r="D278" s="511">
        <v>1620</v>
      </c>
    </row>
    <row r="279" spans="1:6" ht="12.75">
      <c r="A279" s="509"/>
      <c r="B279" s="510" t="s">
        <v>69</v>
      </c>
      <c r="C279" s="511" t="s">
        <v>80</v>
      </c>
      <c r="D279" s="511">
        <v>100</v>
      </c>
      <c r="F279" s="315" t="s">
        <v>26</v>
      </c>
    </row>
    <row r="280" spans="1:4" ht="12.75">
      <c r="A280" s="509" t="s">
        <v>930</v>
      </c>
      <c r="B280" s="510"/>
      <c r="C280" s="512" t="s">
        <v>931</v>
      </c>
      <c r="D280" s="512">
        <f>SUM(D281:D285)</f>
        <v>84030</v>
      </c>
    </row>
    <row r="281" spans="1:4" ht="12.75">
      <c r="A281" s="509"/>
      <c r="B281" s="510" t="s">
        <v>107</v>
      </c>
      <c r="C281" s="511" t="s">
        <v>779</v>
      </c>
      <c r="D281" s="511">
        <v>21495</v>
      </c>
    </row>
    <row r="282" spans="1:4" ht="12.75">
      <c r="A282" s="509"/>
      <c r="B282" s="510" t="s">
        <v>108</v>
      </c>
      <c r="C282" s="511" t="s">
        <v>34</v>
      </c>
      <c r="D282" s="511">
        <v>2020</v>
      </c>
    </row>
    <row r="283" spans="1:4" ht="12.75">
      <c r="A283" s="509"/>
      <c r="B283" s="510" t="s">
        <v>74</v>
      </c>
      <c r="C283" s="511" t="s">
        <v>30</v>
      </c>
      <c r="D283" s="511">
        <v>3837</v>
      </c>
    </row>
    <row r="284" spans="1:4" ht="12.75">
      <c r="A284" s="509"/>
      <c r="B284" s="510" t="s">
        <v>75</v>
      </c>
      <c r="C284" s="511" t="s">
        <v>798</v>
      </c>
      <c r="D284" s="511">
        <v>522</v>
      </c>
    </row>
    <row r="285" spans="1:4" ht="12.75">
      <c r="A285" s="509"/>
      <c r="B285" s="510" t="s">
        <v>70</v>
      </c>
      <c r="C285" s="511" t="s">
        <v>126</v>
      </c>
      <c r="D285" s="511">
        <v>56156</v>
      </c>
    </row>
    <row r="286" spans="1:4" ht="12.75">
      <c r="A286" s="509" t="s">
        <v>321</v>
      </c>
      <c r="B286" s="510"/>
      <c r="C286" s="512" t="s">
        <v>32</v>
      </c>
      <c r="D286" s="512">
        <f>SUM(D287:D295)</f>
        <v>152574</v>
      </c>
    </row>
    <row r="287" spans="1:4" ht="12.75">
      <c r="A287" s="509"/>
      <c r="B287" s="510" t="s">
        <v>105</v>
      </c>
      <c r="C287" s="511" t="s">
        <v>172</v>
      </c>
      <c r="D287" s="511">
        <v>14075</v>
      </c>
    </row>
    <row r="288" spans="1:4" ht="12.75">
      <c r="A288" s="509"/>
      <c r="B288" s="510" t="s">
        <v>107</v>
      </c>
      <c r="C288" s="511" t="s">
        <v>779</v>
      </c>
      <c r="D288" s="511">
        <v>19056</v>
      </c>
    </row>
    <row r="289" spans="1:4" ht="12.75">
      <c r="A289" s="509"/>
      <c r="B289" s="510" t="s">
        <v>108</v>
      </c>
      <c r="C289" s="511" t="s">
        <v>34</v>
      </c>
      <c r="D289" s="511">
        <v>1531</v>
      </c>
    </row>
    <row r="290" spans="1:4" ht="12.75">
      <c r="A290" s="509"/>
      <c r="B290" s="510" t="s">
        <v>74</v>
      </c>
      <c r="C290" s="511" t="s">
        <v>30</v>
      </c>
      <c r="D290" s="511">
        <v>3705</v>
      </c>
    </row>
    <row r="291" spans="1:7" ht="12.75">
      <c r="A291" s="509"/>
      <c r="B291" s="510" t="s">
        <v>75</v>
      </c>
      <c r="C291" s="511" t="s">
        <v>798</v>
      </c>
      <c r="D291" s="511">
        <v>506</v>
      </c>
      <c r="F291" s="315"/>
      <c r="G291" s="617"/>
    </row>
    <row r="292" spans="1:4" ht="12.75">
      <c r="A292" s="509"/>
      <c r="B292" s="558" t="s">
        <v>69</v>
      </c>
      <c r="C292" s="524" t="s">
        <v>80</v>
      </c>
      <c r="D292" s="511">
        <v>2000</v>
      </c>
    </row>
    <row r="293" spans="1:4" ht="12.75">
      <c r="A293" s="509"/>
      <c r="B293" s="510" t="s">
        <v>70</v>
      </c>
      <c r="C293" s="511" t="s">
        <v>126</v>
      </c>
      <c r="D293" s="511">
        <v>800</v>
      </c>
    </row>
    <row r="294" spans="1:4" ht="12.75">
      <c r="A294" s="509"/>
      <c r="B294" s="558" t="s">
        <v>111</v>
      </c>
      <c r="C294" s="524" t="s">
        <v>131</v>
      </c>
      <c r="D294" s="511">
        <v>1946</v>
      </c>
    </row>
    <row r="295" spans="1:4" ht="13.5" thickBot="1">
      <c r="A295" s="509"/>
      <c r="B295" s="558" t="s">
        <v>111</v>
      </c>
      <c r="C295" s="524" t="s">
        <v>122</v>
      </c>
      <c r="D295" s="511">
        <v>108955</v>
      </c>
    </row>
    <row r="296" spans="1:4" ht="14.25" thickBot="1" thickTop="1">
      <c r="A296" s="562" t="s">
        <v>184</v>
      </c>
      <c r="B296" s="563"/>
      <c r="C296" s="564" t="s">
        <v>44</v>
      </c>
      <c r="D296" s="564">
        <f>SUM(D297+D310)</f>
        <v>618892</v>
      </c>
    </row>
    <row r="297" spans="1:4" ht="13.5" thickTop="1">
      <c r="A297" s="509" t="s">
        <v>186</v>
      </c>
      <c r="B297" s="510"/>
      <c r="C297" s="512" t="s">
        <v>45</v>
      </c>
      <c r="D297" s="512">
        <f>SUM(D298:D309)</f>
        <v>270000</v>
      </c>
    </row>
    <row r="298" spans="1:4" ht="12.75">
      <c r="A298" s="509"/>
      <c r="B298" s="510" t="s">
        <v>185</v>
      </c>
      <c r="C298" s="511" t="s">
        <v>195</v>
      </c>
      <c r="D298" s="511">
        <v>27000</v>
      </c>
    </row>
    <row r="299" spans="1:4" ht="12.75">
      <c r="A299" s="509"/>
      <c r="B299" s="510"/>
      <c r="C299" s="511" t="s">
        <v>830</v>
      </c>
      <c r="D299" s="511"/>
    </row>
    <row r="300" spans="1:4" ht="12.75">
      <c r="A300" s="509"/>
      <c r="B300" s="510" t="s">
        <v>71</v>
      </c>
      <c r="C300" s="524" t="s">
        <v>35</v>
      </c>
      <c r="D300" s="511">
        <v>21400</v>
      </c>
    </row>
    <row r="301" spans="1:4" ht="12.75">
      <c r="A301" s="509"/>
      <c r="B301" s="510" t="s">
        <v>74</v>
      </c>
      <c r="C301" s="524" t="s">
        <v>302</v>
      </c>
      <c r="D301" s="511">
        <v>300</v>
      </c>
    </row>
    <row r="302" spans="1:4" ht="12.75">
      <c r="A302" s="509"/>
      <c r="B302" s="510" t="s">
        <v>75</v>
      </c>
      <c r="C302" s="524" t="s">
        <v>31</v>
      </c>
      <c r="D302" s="511">
        <v>100</v>
      </c>
    </row>
    <row r="303" spans="1:4" ht="12.75">
      <c r="A303" s="509"/>
      <c r="B303" s="510" t="s">
        <v>405</v>
      </c>
      <c r="C303" s="524" t="s">
        <v>406</v>
      </c>
      <c r="D303" s="511">
        <v>107930</v>
      </c>
    </row>
    <row r="304" spans="1:4" ht="12.75">
      <c r="A304" s="509"/>
      <c r="B304" s="510" t="s">
        <v>69</v>
      </c>
      <c r="C304" s="511" t="s">
        <v>80</v>
      </c>
      <c r="D304" s="511">
        <v>10000</v>
      </c>
    </row>
    <row r="305" spans="1:4" ht="12.75">
      <c r="A305" s="509"/>
      <c r="B305" s="510" t="s">
        <v>474</v>
      </c>
      <c r="C305" s="524" t="s">
        <v>366</v>
      </c>
      <c r="D305" s="511">
        <v>24670</v>
      </c>
    </row>
    <row r="306" spans="1:4" ht="12.75">
      <c r="A306" s="509"/>
      <c r="B306" s="510" t="s">
        <v>90</v>
      </c>
      <c r="C306" s="511" t="s">
        <v>795</v>
      </c>
      <c r="D306" s="511">
        <v>9000</v>
      </c>
    </row>
    <row r="307" spans="1:4" ht="12.75">
      <c r="A307" s="509"/>
      <c r="B307" s="510" t="s">
        <v>70</v>
      </c>
      <c r="C307" s="511" t="s">
        <v>126</v>
      </c>
      <c r="D307" s="511">
        <v>68400</v>
      </c>
    </row>
    <row r="308" spans="1:4" ht="12.75">
      <c r="A308" s="509"/>
      <c r="B308" s="558" t="s">
        <v>475</v>
      </c>
      <c r="C308" s="519" t="s">
        <v>42</v>
      </c>
      <c r="D308" s="524">
        <v>1000</v>
      </c>
    </row>
    <row r="309" spans="1:4" ht="12.75">
      <c r="A309" s="522"/>
      <c r="B309" s="510" t="s">
        <v>115</v>
      </c>
      <c r="C309" s="511" t="s">
        <v>764</v>
      </c>
      <c r="D309" s="511">
        <v>200</v>
      </c>
    </row>
    <row r="310" spans="1:4" ht="12.75">
      <c r="A310" s="522" t="s">
        <v>694</v>
      </c>
      <c r="B310" s="510"/>
      <c r="C310" s="512" t="s">
        <v>32</v>
      </c>
      <c r="D310" s="512">
        <f>SUM(D311:D312)</f>
        <v>348892</v>
      </c>
    </row>
    <row r="311" spans="1:4" ht="12.75">
      <c r="A311" s="522"/>
      <c r="B311" s="510" t="s">
        <v>70</v>
      </c>
      <c r="C311" s="511" t="s">
        <v>584</v>
      </c>
      <c r="D311" s="534">
        <v>30000</v>
      </c>
    </row>
    <row r="312" spans="1:4" ht="13.5" thickBot="1">
      <c r="A312" s="501"/>
      <c r="B312" s="518" t="s">
        <v>20</v>
      </c>
      <c r="C312" s="519" t="s">
        <v>28</v>
      </c>
      <c r="D312" s="520">
        <v>318892</v>
      </c>
    </row>
    <row r="313" spans="1:4" ht="14.25" thickBot="1" thickTop="1">
      <c r="A313" s="562" t="s">
        <v>103</v>
      </c>
      <c r="B313" s="563"/>
      <c r="C313" s="564" t="s">
        <v>802</v>
      </c>
      <c r="D313" s="564">
        <f>SUM(D314+D316+D335+D350+D353+D359+D361+D378+D381)</f>
        <v>11054885</v>
      </c>
    </row>
    <row r="314" spans="1:4" ht="13.5" thickTop="1">
      <c r="A314" s="501" t="s">
        <v>324</v>
      </c>
      <c r="B314" s="572"/>
      <c r="C314" s="521" t="s">
        <v>325</v>
      </c>
      <c r="D314" s="573">
        <f>D315</f>
        <v>115517</v>
      </c>
    </row>
    <row r="315" spans="1:4" ht="12.75">
      <c r="A315" s="522"/>
      <c r="B315" s="510" t="s">
        <v>326</v>
      </c>
      <c r="C315" s="511" t="s">
        <v>327</v>
      </c>
      <c r="D315" s="511">
        <v>115517</v>
      </c>
    </row>
    <row r="316" spans="1:4" ht="12.75">
      <c r="A316" s="501" t="s">
        <v>803</v>
      </c>
      <c r="B316" s="507"/>
      <c r="C316" s="508" t="s">
        <v>180</v>
      </c>
      <c r="D316" s="508">
        <f>SUM(D317:D334)</f>
        <v>585000</v>
      </c>
    </row>
    <row r="317" spans="1:4" ht="12.75">
      <c r="A317" s="501"/>
      <c r="B317" s="507" t="s">
        <v>105</v>
      </c>
      <c r="C317" s="523" t="s">
        <v>483</v>
      </c>
      <c r="D317" s="511">
        <v>950</v>
      </c>
    </row>
    <row r="318" spans="1:4" ht="12.75">
      <c r="A318" s="509"/>
      <c r="B318" s="510" t="s">
        <v>107</v>
      </c>
      <c r="C318" s="511" t="s">
        <v>125</v>
      </c>
      <c r="D318" s="511">
        <v>299663</v>
      </c>
    </row>
    <row r="319" spans="1:4" ht="12.75">
      <c r="A319" s="509"/>
      <c r="B319" s="510" t="s">
        <v>108</v>
      </c>
      <c r="C319" s="511" t="s">
        <v>34</v>
      </c>
      <c r="D319" s="511">
        <v>18355</v>
      </c>
    </row>
    <row r="320" spans="1:4" ht="12.75">
      <c r="A320" s="509"/>
      <c r="B320" s="510" t="s">
        <v>74</v>
      </c>
      <c r="C320" s="511" t="s">
        <v>30</v>
      </c>
      <c r="D320" s="511">
        <v>55789</v>
      </c>
    </row>
    <row r="321" spans="1:4" ht="12.75">
      <c r="A321" s="509"/>
      <c r="B321" s="510" t="s">
        <v>75</v>
      </c>
      <c r="C321" s="511" t="s">
        <v>798</v>
      </c>
      <c r="D321" s="511">
        <v>7710</v>
      </c>
    </row>
    <row r="322" spans="1:4" ht="12.75">
      <c r="A322" s="509"/>
      <c r="B322" s="510" t="s">
        <v>405</v>
      </c>
      <c r="C322" s="511" t="s">
        <v>585</v>
      </c>
      <c r="D322" s="511">
        <v>1500</v>
      </c>
    </row>
    <row r="323" spans="1:4" ht="12.75">
      <c r="A323" s="509"/>
      <c r="B323" s="510" t="s">
        <v>69</v>
      </c>
      <c r="C323" s="511" t="s">
        <v>80</v>
      </c>
      <c r="D323" s="511">
        <v>55000</v>
      </c>
    </row>
    <row r="324" spans="1:4" ht="12.75">
      <c r="A324" s="509"/>
      <c r="B324" s="510" t="s">
        <v>365</v>
      </c>
      <c r="C324" s="511" t="s">
        <v>366</v>
      </c>
      <c r="D324" s="511">
        <v>5500</v>
      </c>
    </row>
    <row r="325" spans="1:4" ht="12.75">
      <c r="A325" s="509"/>
      <c r="B325" s="510" t="s">
        <v>237</v>
      </c>
      <c r="C325" s="511" t="s">
        <v>238</v>
      </c>
      <c r="D325" s="511">
        <v>600</v>
      </c>
    </row>
    <row r="326" spans="1:4" ht="12.75">
      <c r="A326" s="509"/>
      <c r="B326" s="510" t="s">
        <v>90</v>
      </c>
      <c r="C326" s="511" t="s">
        <v>50</v>
      </c>
      <c r="D326" s="511">
        <v>6900</v>
      </c>
    </row>
    <row r="327" spans="1:4" ht="12.75">
      <c r="A327" s="509"/>
      <c r="B327" s="510" t="s">
        <v>73</v>
      </c>
      <c r="C327" s="511" t="s">
        <v>114</v>
      </c>
      <c r="D327" s="511">
        <v>12789</v>
      </c>
    </row>
    <row r="328" spans="1:4" ht="12.75">
      <c r="A328" s="509"/>
      <c r="B328" s="510" t="s">
        <v>787</v>
      </c>
      <c r="C328" s="511" t="s">
        <v>788</v>
      </c>
      <c r="D328" s="511">
        <v>1150</v>
      </c>
    </row>
    <row r="329" spans="1:4" ht="12.75">
      <c r="A329" s="509"/>
      <c r="B329" s="510" t="s">
        <v>70</v>
      </c>
      <c r="C329" s="511" t="s">
        <v>126</v>
      </c>
      <c r="D329" s="511">
        <v>98084</v>
      </c>
    </row>
    <row r="330" spans="1:4" ht="12.75">
      <c r="A330" s="509"/>
      <c r="B330" s="510" t="s">
        <v>717</v>
      </c>
      <c r="C330" s="511" t="s">
        <v>580</v>
      </c>
      <c r="D330" s="511">
        <v>2100</v>
      </c>
    </row>
    <row r="331" spans="1:4" ht="12.75">
      <c r="A331" s="509"/>
      <c r="B331" s="510" t="s">
        <v>110</v>
      </c>
      <c r="C331" s="511" t="s">
        <v>130</v>
      </c>
      <c r="D331" s="511">
        <v>4000</v>
      </c>
    </row>
    <row r="332" spans="1:4" ht="12.75">
      <c r="A332" s="509"/>
      <c r="B332" s="510" t="s">
        <v>115</v>
      </c>
      <c r="C332" s="511" t="s">
        <v>147</v>
      </c>
      <c r="D332" s="511">
        <v>3000</v>
      </c>
    </row>
    <row r="333" spans="1:4" ht="12.75">
      <c r="A333" s="509"/>
      <c r="B333" s="510" t="s">
        <v>111</v>
      </c>
      <c r="C333" s="511" t="s">
        <v>131</v>
      </c>
      <c r="D333" s="511">
        <v>11910</v>
      </c>
    </row>
    <row r="334" spans="1:4" ht="12.75">
      <c r="A334" s="509"/>
      <c r="B334" s="510" t="s">
        <v>78</v>
      </c>
      <c r="C334" s="511" t="s">
        <v>586</v>
      </c>
      <c r="D334" s="511">
        <v>0</v>
      </c>
    </row>
    <row r="335" spans="1:4" ht="23.25" customHeight="1">
      <c r="A335" s="509" t="s">
        <v>492</v>
      </c>
      <c r="B335" s="510"/>
      <c r="C335" s="515" t="s">
        <v>163</v>
      </c>
      <c r="D335" s="512">
        <f>SUM(D336:D349)</f>
        <v>6923000</v>
      </c>
    </row>
    <row r="336" spans="1:4" ht="12.75">
      <c r="A336" s="509"/>
      <c r="B336" s="510" t="s">
        <v>182</v>
      </c>
      <c r="C336" s="514" t="s">
        <v>698</v>
      </c>
      <c r="D336" s="511">
        <v>6646514</v>
      </c>
    </row>
    <row r="337" spans="1:4" ht="12.75">
      <c r="A337" s="509"/>
      <c r="B337" s="510" t="s">
        <v>74</v>
      </c>
      <c r="C337" s="514" t="s">
        <v>699</v>
      </c>
      <c r="D337" s="511">
        <v>74845</v>
      </c>
    </row>
    <row r="338" spans="1:4" ht="12.75">
      <c r="A338" s="509"/>
      <c r="B338" s="510" t="s">
        <v>107</v>
      </c>
      <c r="C338" s="511" t="s">
        <v>125</v>
      </c>
      <c r="D338" s="511">
        <v>49884</v>
      </c>
    </row>
    <row r="339" spans="1:4" ht="12.75">
      <c r="A339" s="509"/>
      <c r="B339" s="510" t="s">
        <v>108</v>
      </c>
      <c r="C339" s="511" t="s">
        <v>34</v>
      </c>
      <c r="D339" s="511">
        <v>3934</v>
      </c>
    </row>
    <row r="340" spans="1:4" ht="12.75">
      <c r="A340" s="509"/>
      <c r="B340" s="510" t="s">
        <v>74</v>
      </c>
      <c r="C340" s="511" t="s">
        <v>30</v>
      </c>
      <c r="D340" s="511">
        <v>9273</v>
      </c>
    </row>
    <row r="341" spans="1:4" ht="12.75">
      <c r="A341" s="509"/>
      <c r="B341" s="510" t="s">
        <v>75</v>
      </c>
      <c r="C341" s="511" t="s">
        <v>798</v>
      </c>
      <c r="D341" s="511">
        <v>1320</v>
      </c>
    </row>
    <row r="342" spans="1:4" ht="12.75">
      <c r="A342" s="509"/>
      <c r="B342" s="510" t="s">
        <v>405</v>
      </c>
      <c r="C342" s="511" t="s">
        <v>406</v>
      </c>
      <c r="D342" s="511">
        <v>1200</v>
      </c>
    </row>
    <row r="343" spans="1:4" ht="12.75">
      <c r="A343" s="509"/>
      <c r="B343" s="510" t="s">
        <v>69</v>
      </c>
      <c r="C343" s="511" t="s">
        <v>80</v>
      </c>
      <c r="D343" s="511">
        <v>48300</v>
      </c>
    </row>
    <row r="344" spans="1:4" ht="12.75">
      <c r="A344" s="509"/>
      <c r="B344" s="510" t="s">
        <v>90</v>
      </c>
      <c r="C344" s="511" t="s">
        <v>50</v>
      </c>
      <c r="D344" s="511">
        <v>2500</v>
      </c>
    </row>
    <row r="345" spans="1:4" ht="12.75">
      <c r="A345" s="509"/>
      <c r="B345" s="510" t="s">
        <v>73</v>
      </c>
      <c r="C345" s="511" t="s">
        <v>114</v>
      </c>
      <c r="D345" s="511">
        <v>2000</v>
      </c>
    </row>
    <row r="346" spans="1:4" ht="12.75">
      <c r="A346" s="509"/>
      <c r="B346" s="510" t="s">
        <v>787</v>
      </c>
      <c r="C346" s="511" t="s">
        <v>788</v>
      </c>
      <c r="D346" s="511">
        <v>105</v>
      </c>
    </row>
    <row r="347" spans="1:4" ht="12.75">
      <c r="A347" s="509"/>
      <c r="B347" s="510" t="s">
        <v>70</v>
      </c>
      <c r="C347" s="511" t="s">
        <v>126</v>
      </c>
      <c r="D347" s="511">
        <v>80093</v>
      </c>
    </row>
    <row r="348" spans="1:4" ht="12.75">
      <c r="A348" s="509"/>
      <c r="B348" s="510" t="s">
        <v>110</v>
      </c>
      <c r="C348" s="511" t="s">
        <v>130</v>
      </c>
      <c r="D348" s="511">
        <v>800</v>
      </c>
    </row>
    <row r="349" spans="1:4" ht="12.75">
      <c r="A349" s="509"/>
      <c r="B349" s="510" t="s">
        <v>111</v>
      </c>
      <c r="C349" s="511" t="s">
        <v>131</v>
      </c>
      <c r="D349" s="511">
        <v>2232</v>
      </c>
    </row>
    <row r="350" spans="1:4" ht="36" customHeight="1">
      <c r="A350" s="509" t="s">
        <v>804</v>
      </c>
      <c r="B350" s="510"/>
      <c r="C350" s="515" t="s">
        <v>494</v>
      </c>
      <c r="D350" s="512">
        <f>SUM(D351:D352)</f>
        <v>21000</v>
      </c>
    </row>
    <row r="351" spans="1:4" ht="12.75">
      <c r="A351" s="509"/>
      <c r="B351" s="510" t="s">
        <v>183</v>
      </c>
      <c r="C351" s="511" t="s">
        <v>624</v>
      </c>
      <c r="D351" s="511">
        <v>15010</v>
      </c>
    </row>
    <row r="352" spans="1:4" ht="12.75">
      <c r="A352" s="509"/>
      <c r="B352" s="510" t="s">
        <v>183</v>
      </c>
      <c r="C352" s="511" t="s">
        <v>697</v>
      </c>
      <c r="D352" s="511">
        <v>5990</v>
      </c>
    </row>
    <row r="353" spans="1:4" ht="25.5">
      <c r="A353" s="509" t="s">
        <v>805</v>
      </c>
      <c r="B353" s="510"/>
      <c r="C353" s="515" t="s">
        <v>397</v>
      </c>
      <c r="D353" s="512">
        <f>SUM(D354)</f>
        <v>805429</v>
      </c>
    </row>
    <row r="354" spans="1:4" ht="12.75">
      <c r="A354" s="509"/>
      <c r="B354" s="510" t="s">
        <v>182</v>
      </c>
      <c r="C354" s="511" t="s">
        <v>881</v>
      </c>
      <c r="D354" s="511">
        <f>SUM(D355:D358)</f>
        <v>805429</v>
      </c>
    </row>
    <row r="355" spans="1:4" ht="12.75">
      <c r="A355" s="509"/>
      <c r="B355" s="510"/>
      <c r="C355" s="511" t="s">
        <v>490</v>
      </c>
      <c r="D355" s="511">
        <v>228000</v>
      </c>
    </row>
    <row r="356" spans="1:4" ht="12.75">
      <c r="A356" s="509"/>
      <c r="B356" s="510"/>
      <c r="C356" s="511" t="s">
        <v>491</v>
      </c>
      <c r="D356" s="511">
        <v>299000</v>
      </c>
    </row>
    <row r="357" spans="1:4" ht="12.75">
      <c r="A357" s="509"/>
      <c r="B357" s="510"/>
      <c r="C357" s="511" t="s">
        <v>695</v>
      </c>
      <c r="D357" s="511">
        <v>170000</v>
      </c>
    </row>
    <row r="358" spans="1:4" ht="12.75">
      <c r="A358" s="509"/>
      <c r="B358" s="510"/>
      <c r="C358" s="511" t="s">
        <v>696</v>
      </c>
      <c r="D358" s="511">
        <v>108429</v>
      </c>
    </row>
    <row r="359" spans="1:4" ht="12.75">
      <c r="A359" s="509" t="s">
        <v>806</v>
      </c>
      <c r="B359" s="510"/>
      <c r="C359" s="512" t="s">
        <v>51</v>
      </c>
      <c r="D359" s="512">
        <f>D360</f>
        <v>1447898</v>
      </c>
    </row>
    <row r="360" spans="1:4" ht="12.75">
      <c r="A360" s="509"/>
      <c r="B360" s="510" t="s">
        <v>182</v>
      </c>
      <c r="C360" s="511" t="s">
        <v>882</v>
      </c>
      <c r="D360" s="511">
        <v>1447898</v>
      </c>
    </row>
    <row r="361" spans="1:4" ht="12.75">
      <c r="A361" s="509" t="s">
        <v>807</v>
      </c>
      <c r="B361" s="510"/>
      <c r="C361" s="512" t="s">
        <v>49</v>
      </c>
      <c r="D361" s="512">
        <f>SUM(D362:D377)</f>
        <v>693941</v>
      </c>
    </row>
    <row r="362" spans="1:4" ht="12.75">
      <c r="A362" s="509"/>
      <c r="B362" s="510" t="s">
        <v>105</v>
      </c>
      <c r="C362" s="511" t="s">
        <v>476</v>
      </c>
      <c r="D362" s="511">
        <v>3544</v>
      </c>
    </row>
    <row r="363" spans="1:4" ht="12.75">
      <c r="A363" s="509"/>
      <c r="B363" s="510" t="s">
        <v>107</v>
      </c>
      <c r="C363" s="511" t="s">
        <v>779</v>
      </c>
      <c r="D363" s="511">
        <v>442280</v>
      </c>
    </row>
    <row r="364" spans="1:4" ht="12.75">
      <c r="A364" s="509"/>
      <c r="B364" s="510" t="s">
        <v>107</v>
      </c>
      <c r="C364" s="511" t="s">
        <v>303</v>
      </c>
      <c r="D364" s="511">
        <v>8960</v>
      </c>
    </row>
    <row r="365" spans="1:4" ht="12.75">
      <c r="A365" s="509"/>
      <c r="B365" s="510" t="s">
        <v>108</v>
      </c>
      <c r="C365" s="511" t="s">
        <v>34</v>
      </c>
      <c r="D365" s="511">
        <v>34351</v>
      </c>
    </row>
    <row r="366" spans="1:4" ht="12.75">
      <c r="A366" s="509"/>
      <c r="B366" s="510" t="s">
        <v>74</v>
      </c>
      <c r="C366" s="511" t="s">
        <v>30</v>
      </c>
      <c r="D366" s="511">
        <v>84790</v>
      </c>
    </row>
    <row r="367" spans="1:4" ht="12.75">
      <c r="A367" s="509"/>
      <c r="B367" s="510" t="s">
        <v>75</v>
      </c>
      <c r="C367" s="511" t="s">
        <v>798</v>
      </c>
      <c r="D367" s="511">
        <v>11717</v>
      </c>
    </row>
    <row r="368" spans="1:4" ht="12.75">
      <c r="A368" s="509"/>
      <c r="B368" s="510" t="s">
        <v>405</v>
      </c>
      <c r="C368" s="511" t="s">
        <v>406</v>
      </c>
      <c r="D368" s="511">
        <v>600</v>
      </c>
    </row>
    <row r="369" spans="1:4" ht="12.75">
      <c r="A369" s="509"/>
      <c r="B369" s="510" t="s">
        <v>69</v>
      </c>
      <c r="C369" s="511" t="s">
        <v>80</v>
      </c>
      <c r="D369" s="511">
        <v>30700</v>
      </c>
    </row>
    <row r="370" spans="1:4" ht="12.75">
      <c r="A370" s="509"/>
      <c r="B370" s="510" t="s">
        <v>90</v>
      </c>
      <c r="C370" s="511" t="s">
        <v>50</v>
      </c>
      <c r="D370" s="511">
        <v>17340</v>
      </c>
    </row>
    <row r="371" spans="1:4" ht="12.75">
      <c r="A371" s="509"/>
      <c r="B371" s="510" t="s">
        <v>73</v>
      </c>
      <c r="C371" s="511" t="s">
        <v>109</v>
      </c>
      <c r="D371" s="511">
        <v>3000</v>
      </c>
    </row>
    <row r="372" spans="1:4" ht="12.75">
      <c r="A372" s="509"/>
      <c r="B372" s="510" t="s">
        <v>716</v>
      </c>
      <c r="C372" s="511" t="s">
        <v>788</v>
      </c>
      <c r="D372" s="511">
        <v>455</v>
      </c>
    </row>
    <row r="373" spans="1:4" ht="12.75">
      <c r="A373" s="509"/>
      <c r="B373" s="510" t="s">
        <v>70</v>
      </c>
      <c r="C373" s="511" t="s">
        <v>126</v>
      </c>
      <c r="D373" s="511">
        <v>32500</v>
      </c>
    </row>
    <row r="374" spans="1:4" ht="12.75">
      <c r="A374" s="509"/>
      <c r="B374" s="510" t="s">
        <v>717</v>
      </c>
      <c r="C374" s="511" t="s">
        <v>580</v>
      </c>
      <c r="D374" s="511">
        <v>2520</v>
      </c>
    </row>
    <row r="375" spans="1:4" ht="12.75">
      <c r="A375" s="509"/>
      <c r="B375" s="510" t="s">
        <v>110</v>
      </c>
      <c r="C375" s="511" t="s">
        <v>42</v>
      </c>
      <c r="D375" s="511">
        <v>5100</v>
      </c>
    </row>
    <row r="376" spans="1:4" ht="12.75">
      <c r="A376" s="509"/>
      <c r="B376" s="510" t="s">
        <v>115</v>
      </c>
      <c r="C376" s="511" t="s">
        <v>147</v>
      </c>
      <c r="D376" s="511">
        <v>1600</v>
      </c>
    </row>
    <row r="377" spans="1:4" ht="12.75">
      <c r="A377" s="509"/>
      <c r="B377" s="510" t="s">
        <v>111</v>
      </c>
      <c r="C377" s="511" t="s">
        <v>55</v>
      </c>
      <c r="D377" s="511">
        <v>14484</v>
      </c>
    </row>
    <row r="378" spans="1:4" ht="12.75">
      <c r="A378" s="509" t="s">
        <v>808</v>
      </c>
      <c r="B378" s="510"/>
      <c r="C378" s="512" t="s">
        <v>188</v>
      </c>
      <c r="D378" s="512">
        <f>SUM(D379:D380)</f>
        <v>311900</v>
      </c>
    </row>
    <row r="379" spans="1:4" ht="12.75">
      <c r="A379" s="509"/>
      <c r="B379" s="510" t="s">
        <v>70</v>
      </c>
      <c r="C379" s="511" t="s">
        <v>236</v>
      </c>
      <c r="D379" s="511">
        <v>48000</v>
      </c>
    </row>
    <row r="380" spans="1:4" ht="12.75">
      <c r="A380" s="509"/>
      <c r="B380" s="510" t="s">
        <v>70</v>
      </c>
      <c r="C380" s="511" t="s">
        <v>367</v>
      </c>
      <c r="D380" s="511">
        <v>263900</v>
      </c>
    </row>
    <row r="381" spans="1:4" ht="12.75">
      <c r="A381" s="509" t="s">
        <v>809</v>
      </c>
      <c r="B381" s="510" t="s">
        <v>26</v>
      </c>
      <c r="C381" s="512" t="s">
        <v>32</v>
      </c>
      <c r="D381" s="512">
        <f>SUM(D382:D384)</f>
        <v>151200</v>
      </c>
    </row>
    <row r="382" spans="1:4" ht="12.75">
      <c r="A382" s="509"/>
      <c r="B382" s="510" t="s">
        <v>182</v>
      </c>
      <c r="C382" s="511" t="s">
        <v>587</v>
      </c>
      <c r="D382" s="511">
        <v>135000</v>
      </c>
    </row>
    <row r="383" spans="1:4" ht="12.75">
      <c r="A383" s="509"/>
      <c r="B383" s="510" t="s">
        <v>182</v>
      </c>
      <c r="C383" s="511" t="s">
        <v>359</v>
      </c>
      <c r="D383" s="511">
        <v>14400</v>
      </c>
    </row>
    <row r="384" spans="1:4" ht="13.5" thickBot="1">
      <c r="A384" s="509"/>
      <c r="B384" s="510" t="s">
        <v>143</v>
      </c>
      <c r="C384" s="511" t="s">
        <v>810</v>
      </c>
      <c r="D384" s="511">
        <v>1800</v>
      </c>
    </row>
    <row r="385" spans="1:4" ht="14.25" thickBot="1" thickTop="1">
      <c r="A385" s="562" t="s">
        <v>179</v>
      </c>
      <c r="B385" s="563"/>
      <c r="C385" s="564" t="s">
        <v>456</v>
      </c>
      <c r="D385" s="564">
        <f>SUM(D386)</f>
        <v>6100</v>
      </c>
    </row>
    <row r="386" spans="1:4" ht="13.5" thickTop="1">
      <c r="A386" s="501" t="s">
        <v>457</v>
      </c>
      <c r="B386" s="518"/>
      <c r="C386" s="521" t="s">
        <v>458</v>
      </c>
      <c r="D386" s="521">
        <f>SUM(D387:D388)</f>
        <v>6100</v>
      </c>
    </row>
    <row r="387" spans="1:4" ht="12.75">
      <c r="A387" s="509"/>
      <c r="B387" s="510" t="s">
        <v>185</v>
      </c>
      <c r="C387" s="511" t="s">
        <v>195</v>
      </c>
      <c r="D387" s="511">
        <v>6100</v>
      </c>
    </row>
    <row r="388" spans="1:4" ht="13.5" thickBot="1">
      <c r="A388" s="509"/>
      <c r="B388" s="558"/>
      <c r="C388" s="524" t="s">
        <v>918</v>
      </c>
      <c r="D388" s="524"/>
    </row>
    <row r="389" spans="1:4" ht="14.25" thickBot="1" thickTop="1">
      <c r="A389" s="562" t="s">
        <v>189</v>
      </c>
      <c r="B389" s="563"/>
      <c r="C389" s="564" t="s">
        <v>190</v>
      </c>
      <c r="D389" s="564">
        <f>SUM(D390+D402)</f>
        <v>806674</v>
      </c>
    </row>
    <row r="390" spans="1:4" ht="13.5" thickTop="1">
      <c r="A390" s="509" t="s">
        <v>191</v>
      </c>
      <c r="B390" s="510"/>
      <c r="C390" s="512" t="s">
        <v>192</v>
      </c>
      <c r="D390" s="512">
        <f>SUM(D391:D401)</f>
        <v>708624</v>
      </c>
    </row>
    <row r="391" spans="1:4" ht="12.75">
      <c r="A391" s="509"/>
      <c r="B391" s="510" t="s">
        <v>105</v>
      </c>
      <c r="C391" s="511" t="s">
        <v>18</v>
      </c>
      <c r="D391" s="511">
        <v>8997</v>
      </c>
    </row>
    <row r="392" spans="1:4" ht="12.75">
      <c r="A392" s="509"/>
      <c r="B392" s="510" t="s">
        <v>107</v>
      </c>
      <c r="C392" s="511" t="s">
        <v>779</v>
      </c>
      <c r="D392" s="511">
        <v>464517</v>
      </c>
    </row>
    <row r="393" spans="1:4" ht="12.75">
      <c r="A393" s="509"/>
      <c r="B393" s="510" t="s">
        <v>108</v>
      </c>
      <c r="C393" s="511" t="s">
        <v>34</v>
      </c>
      <c r="D393" s="511">
        <v>34004</v>
      </c>
    </row>
    <row r="394" spans="1:4" ht="12.75">
      <c r="A394" s="509"/>
      <c r="B394" s="510" t="s">
        <v>74</v>
      </c>
      <c r="C394" s="511" t="s">
        <v>30</v>
      </c>
      <c r="D394" s="511">
        <v>86956</v>
      </c>
    </row>
    <row r="395" spans="1:4" ht="12.75">
      <c r="A395" s="509"/>
      <c r="B395" s="510" t="s">
        <v>75</v>
      </c>
      <c r="C395" s="511" t="s">
        <v>798</v>
      </c>
      <c r="D395" s="511">
        <v>11717</v>
      </c>
    </row>
    <row r="396" spans="1:7" ht="12.75">
      <c r="A396" s="509"/>
      <c r="B396" s="510" t="s">
        <v>69</v>
      </c>
      <c r="C396" s="511" t="s">
        <v>80</v>
      </c>
      <c r="D396" s="511">
        <v>14769</v>
      </c>
      <c r="F396" s="315"/>
      <c r="G396" s="617"/>
    </row>
    <row r="397" spans="1:4" ht="12.75">
      <c r="A397" s="509"/>
      <c r="B397" s="510" t="s">
        <v>90</v>
      </c>
      <c r="C397" s="511" t="s">
        <v>819</v>
      </c>
      <c r="D397" s="511">
        <v>43295</v>
      </c>
    </row>
    <row r="398" spans="1:4" ht="12.75">
      <c r="A398" s="509"/>
      <c r="B398" s="510" t="s">
        <v>73</v>
      </c>
      <c r="C398" s="511" t="s">
        <v>19</v>
      </c>
      <c r="D398" s="511">
        <v>2140</v>
      </c>
    </row>
    <row r="399" spans="1:4" ht="12.75">
      <c r="A399" s="509"/>
      <c r="B399" s="510" t="s">
        <v>787</v>
      </c>
      <c r="C399" s="511" t="s">
        <v>788</v>
      </c>
      <c r="D399" s="511">
        <v>930</v>
      </c>
    </row>
    <row r="400" spans="1:4" ht="12.75">
      <c r="A400" s="509"/>
      <c r="B400" s="510" t="s">
        <v>477</v>
      </c>
      <c r="C400" s="511" t="s">
        <v>126</v>
      </c>
      <c r="D400" s="511">
        <v>10700</v>
      </c>
    </row>
    <row r="401" spans="1:4" ht="12.75">
      <c r="A401" s="509"/>
      <c r="B401" s="510" t="s">
        <v>111</v>
      </c>
      <c r="C401" s="511" t="s">
        <v>55</v>
      </c>
      <c r="D401" s="511">
        <v>30599</v>
      </c>
    </row>
    <row r="402" spans="1:4" ht="12.75">
      <c r="A402" s="509" t="s">
        <v>193</v>
      </c>
      <c r="B402" s="510"/>
      <c r="C402" s="512" t="s">
        <v>194</v>
      </c>
      <c r="D402" s="512">
        <f>SUM(D403)</f>
        <v>98050</v>
      </c>
    </row>
    <row r="403" spans="1:4" ht="12.75">
      <c r="A403" s="509"/>
      <c r="B403" s="510" t="s">
        <v>185</v>
      </c>
      <c r="C403" s="511" t="s">
        <v>195</v>
      </c>
      <c r="D403" s="511">
        <v>98050</v>
      </c>
    </row>
    <row r="404" spans="1:4" ht="13.5" thickBot="1">
      <c r="A404" s="509"/>
      <c r="B404" s="510"/>
      <c r="C404" s="511" t="s">
        <v>918</v>
      </c>
      <c r="D404" s="511"/>
    </row>
    <row r="405" spans="1:4" ht="14.25" thickBot="1" thickTop="1">
      <c r="A405" s="562" t="s">
        <v>196</v>
      </c>
      <c r="B405" s="563"/>
      <c r="C405" s="564" t="s">
        <v>917</v>
      </c>
      <c r="D405" s="564">
        <f>SUM(D406+D412+D415+D417+D421+D425)</f>
        <v>5487292</v>
      </c>
    </row>
    <row r="406" spans="1:4" ht="13.5" thickTop="1">
      <c r="A406" s="525" t="s">
        <v>199</v>
      </c>
      <c r="B406" s="553"/>
      <c r="C406" s="528" t="s">
        <v>200</v>
      </c>
      <c r="D406" s="528">
        <f>SUM(D407:D410)</f>
        <v>2166985</v>
      </c>
    </row>
    <row r="407" spans="1:4" ht="12.75">
      <c r="A407" s="574"/>
      <c r="B407" s="575" t="s">
        <v>90</v>
      </c>
      <c r="C407" s="576" t="s">
        <v>819</v>
      </c>
      <c r="D407" s="511">
        <v>7000</v>
      </c>
    </row>
    <row r="408" spans="1:4" ht="12.75">
      <c r="A408" s="568"/>
      <c r="B408" s="569" t="s">
        <v>70</v>
      </c>
      <c r="C408" s="570" t="s">
        <v>919</v>
      </c>
      <c r="D408" s="511">
        <v>42000</v>
      </c>
    </row>
    <row r="409" spans="1:4" ht="12.75">
      <c r="A409" s="568"/>
      <c r="B409" s="569" t="s">
        <v>345</v>
      </c>
      <c r="C409" s="570" t="s">
        <v>818</v>
      </c>
      <c r="D409" s="511">
        <v>1000</v>
      </c>
    </row>
    <row r="410" spans="1:4" ht="12.75">
      <c r="A410" s="568"/>
      <c r="B410" s="569" t="s">
        <v>78</v>
      </c>
      <c r="C410" s="570" t="s">
        <v>128</v>
      </c>
      <c r="D410" s="570">
        <f>SUM(D411:D411)</f>
        <v>2116985</v>
      </c>
    </row>
    <row r="411" spans="1:4" ht="15.75" customHeight="1">
      <c r="A411" s="568"/>
      <c r="B411" s="569"/>
      <c r="C411" s="577" t="s">
        <v>828</v>
      </c>
      <c r="D411" s="607">
        <v>2116985</v>
      </c>
    </row>
    <row r="412" spans="1:4" ht="12.75">
      <c r="A412" s="568" t="s">
        <v>201</v>
      </c>
      <c r="B412" s="569"/>
      <c r="C412" s="578" t="s">
        <v>369</v>
      </c>
      <c r="D412" s="578">
        <f>SUM(D413:D414)</f>
        <v>92449</v>
      </c>
    </row>
    <row r="413" spans="1:4" ht="12.75">
      <c r="A413" s="568"/>
      <c r="B413" s="569" t="s">
        <v>78</v>
      </c>
      <c r="C413" s="570" t="s">
        <v>354</v>
      </c>
      <c r="D413" s="513">
        <v>44900</v>
      </c>
    </row>
    <row r="414" spans="1:4" ht="12.75">
      <c r="A414" s="568"/>
      <c r="B414" s="569" t="s">
        <v>301</v>
      </c>
      <c r="C414" s="570" t="s">
        <v>355</v>
      </c>
      <c r="D414" s="513">
        <v>47549</v>
      </c>
    </row>
    <row r="415" spans="1:4" ht="12.75">
      <c r="A415" s="501" t="s">
        <v>202</v>
      </c>
      <c r="B415" s="507"/>
      <c r="C415" s="508" t="s">
        <v>203</v>
      </c>
      <c r="D415" s="508">
        <f>SUM(D416)</f>
        <v>440000</v>
      </c>
    </row>
    <row r="416" spans="1:4" ht="12.75">
      <c r="A416" s="509"/>
      <c r="B416" s="510" t="s">
        <v>70</v>
      </c>
      <c r="C416" s="511" t="s">
        <v>588</v>
      </c>
      <c r="D416" s="511">
        <v>440000</v>
      </c>
    </row>
    <row r="417" spans="1:4" ht="12.75">
      <c r="A417" s="509" t="s">
        <v>204</v>
      </c>
      <c r="B417" s="510"/>
      <c r="C417" s="512" t="s">
        <v>205</v>
      </c>
      <c r="D417" s="579">
        <f>SUM(D418:D420)</f>
        <v>249000</v>
      </c>
    </row>
    <row r="418" spans="1:4" ht="12.75">
      <c r="A418" s="509"/>
      <c r="B418" s="510" t="s">
        <v>69</v>
      </c>
      <c r="C418" s="511" t="s">
        <v>80</v>
      </c>
      <c r="D418" s="511">
        <v>5000</v>
      </c>
    </row>
    <row r="419" spans="1:4" ht="12.75">
      <c r="A419" s="509"/>
      <c r="B419" s="510" t="s">
        <v>90</v>
      </c>
      <c r="C419" s="511" t="s">
        <v>478</v>
      </c>
      <c r="D419" s="511">
        <v>4000</v>
      </c>
    </row>
    <row r="420" spans="1:4" ht="12.75">
      <c r="A420" s="509"/>
      <c r="B420" s="510" t="s">
        <v>70</v>
      </c>
      <c r="C420" s="511" t="s">
        <v>479</v>
      </c>
      <c r="D420" s="511">
        <v>240000</v>
      </c>
    </row>
    <row r="421" spans="1:4" ht="12.75">
      <c r="A421" s="509" t="s">
        <v>206</v>
      </c>
      <c r="B421" s="510"/>
      <c r="C421" s="512" t="s">
        <v>207</v>
      </c>
      <c r="D421" s="512">
        <f>SUM(D422:D424)</f>
        <v>580000</v>
      </c>
    </row>
    <row r="422" spans="1:4" ht="12.75">
      <c r="A422" s="509"/>
      <c r="B422" s="510" t="s">
        <v>69</v>
      </c>
      <c r="C422" s="511" t="s">
        <v>80</v>
      </c>
      <c r="D422" s="511"/>
    </row>
    <row r="423" spans="1:4" ht="12.75">
      <c r="A423" s="509"/>
      <c r="B423" s="510" t="s">
        <v>90</v>
      </c>
      <c r="C423" s="511" t="s">
        <v>707</v>
      </c>
      <c r="D423" s="511">
        <v>400000</v>
      </c>
    </row>
    <row r="424" spans="1:4" ht="12.75">
      <c r="A424" s="509"/>
      <c r="B424" s="510" t="s">
        <v>73</v>
      </c>
      <c r="C424" s="511" t="s">
        <v>481</v>
      </c>
      <c r="D424" s="511">
        <v>180000</v>
      </c>
    </row>
    <row r="425" spans="1:4" ht="12.75">
      <c r="A425" s="509" t="s">
        <v>208</v>
      </c>
      <c r="B425" s="510"/>
      <c r="C425" s="512" t="s">
        <v>32</v>
      </c>
      <c r="D425" s="512">
        <f>SUM(D426:D431)</f>
        <v>1958858</v>
      </c>
    </row>
    <row r="426" spans="1:4" ht="12.75">
      <c r="A426" s="509"/>
      <c r="B426" s="510" t="s">
        <v>69</v>
      </c>
      <c r="C426" s="511" t="s">
        <v>80</v>
      </c>
      <c r="D426" s="511">
        <v>1500</v>
      </c>
    </row>
    <row r="427" spans="1:4" ht="12.75">
      <c r="A427" s="509"/>
      <c r="B427" s="510" t="s">
        <v>70</v>
      </c>
      <c r="C427" s="511" t="s">
        <v>820</v>
      </c>
      <c r="D427" s="511">
        <v>80000</v>
      </c>
    </row>
    <row r="428" spans="1:4" ht="12.75">
      <c r="A428" s="509"/>
      <c r="B428" s="510" t="s">
        <v>70</v>
      </c>
      <c r="C428" s="511" t="s">
        <v>821</v>
      </c>
      <c r="D428" s="511">
        <v>30000</v>
      </c>
    </row>
    <row r="429" spans="1:4" ht="12.75">
      <c r="A429" s="509"/>
      <c r="B429" s="510" t="s">
        <v>70</v>
      </c>
      <c r="C429" s="511" t="s">
        <v>589</v>
      </c>
      <c r="D429" s="511">
        <v>15000</v>
      </c>
    </row>
    <row r="430" spans="1:4" ht="12.75">
      <c r="A430" s="509"/>
      <c r="B430" s="510" t="s">
        <v>115</v>
      </c>
      <c r="C430" s="511" t="s">
        <v>590</v>
      </c>
      <c r="D430" s="511">
        <v>18000</v>
      </c>
    </row>
    <row r="431" spans="1:4" ht="12.75">
      <c r="A431" s="509"/>
      <c r="B431" s="510"/>
      <c r="C431" s="511" t="s">
        <v>433</v>
      </c>
      <c r="D431" s="511">
        <f>SUM(D432:D436)</f>
        <v>1814358</v>
      </c>
    </row>
    <row r="432" spans="1:4" ht="12.75">
      <c r="A432" s="509"/>
      <c r="B432" s="510" t="s">
        <v>78</v>
      </c>
      <c r="C432" s="511" t="s">
        <v>100</v>
      </c>
      <c r="D432" s="513">
        <v>1582277</v>
      </c>
    </row>
    <row r="433" spans="1:4" ht="12.75">
      <c r="A433" s="509"/>
      <c r="B433" s="558" t="s">
        <v>78</v>
      </c>
      <c r="C433" s="524" t="s">
        <v>170</v>
      </c>
      <c r="D433" s="520">
        <v>30000</v>
      </c>
    </row>
    <row r="434" spans="1:4" ht="12.75">
      <c r="A434" s="509"/>
      <c r="B434" s="558" t="s">
        <v>78</v>
      </c>
      <c r="C434" s="524" t="s">
        <v>220</v>
      </c>
      <c r="D434" s="520">
        <v>57937</v>
      </c>
    </row>
    <row r="435" spans="1:4" ht="12.75">
      <c r="A435" s="509"/>
      <c r="B435" s="558" t="s">
        <v>78</v>
      </c>
      <c r="C435" s="524" t="s">
        <v>356</v>
      </c>
      <c r="D435" s="513">
        <v>29000</v>
      </c>
    </row>
    <row r="436" spans="1:4" ht="13.5" thickBot="1">
      <c r="A436" s="538"/>
      <c r="B436" s="539" t="s">
        <v>78</v>
      </c>
      <c r="C436" s="606" t="s">
        <v>715</v>
      </c>
      <c r="D436" s="580">
        <v>115144</v>
      </c>
    </row>
    <row r="437" spans="1:4" ht="14.25" thickBot="1" thickTop="1">
      <c r="A437" s="562" t="s">
        <v>197</v>
      </c>
      <c r="B437" s="563"/>
      <c r="C437" s="564" t="s">
        <v>198</v>
      </c>
      <c r="D437" s="564">
        <f>SUM(D438+D441+D446+D449+D451)</f>
        <v>1398594</v>
      </c>
    </row>
    <row r="438" spans="1:4" ht="13.5" thickTop="1">
      <c r="A438" s="501" t="s">
        <v>328</v>
      </c>
      <c r="B438" s="572"/>
      <c r="C438" s="521" t="s">
        <v>329</v>
      </c>
      <c r="D438" s="521">
        <f>D439</f>
        <v>9000</v>
      </c>
    </row>
    <row r="439" spans="1:4" ht="12.75">
      <c r="A439" s="522"/>
      <c r="B439" s="510" t="s">
        <v>185</v>
      </c>
      <c r="C439" s="511" t="s">
        <v>195</v>
      </c>
      <c r="D439" s="511">
        <v>9000</v>
      </c>
    </row>
    <row r="440" spans="1:4" ht="12.75">
      <c r="A440" s="501"/>
      <c r="B440" s="518"/>
      <c r="C440" s="523" t="s">
        <v>918</v>
      </c>
      <c r="D440" s="519"/>
    </row>
    <row r="441" spans="1:4" ht="12.75">
      <c r="A441" s="568" t="s">
        <v>209</v>
      </c>
      <c r="B441" s="569"/>
      <c r="C441" s="578" t="s">
        <v>210</v>
      </c>
      <c r="D441" s="578">
        <f>SUM(D442:D445)</f>
        <v>19130</v>
      </c>
    </row>
    <row r="442" spans="1:4" ht="12.75">
      <c r="A442" s="568"/>
      <c r="B442" s="569" t="s">
        <v>405</v>
      </c>
      <c r="C442" s="570" t="s">
        <v>591</v>
      </c>
      <c r="D442" s="554">
        <v>9400</v>
      </c>
    </row>
    <row r="443" spans="1:4" ht="12.75">
      <c r="A443" s="568"/>
      <c r="B443" s="569" t="s">
        <v>69</v>
      </c>
      <c r="C443" s="570" t="s">
        <v>704</v>
      </c>
      <c r="D443" s="511">
        <v>7300</v>
      </c>
    </row>
    <row r="444" spans="1:4" ht="12.75">
      <c r="A444" s="568"/>
      <c r="B444" s="569" t="s">
        <v>73</v>
      </c>
      <c r="C444" s="570" t="s">
        <v>680</v>
      </c>
      <c r="D444" s="511">
        <v>1000</v>
      </c>
    </row>
    <row r="445" spans="1:4" ht="12.75">
      <c r="A445" s="568"/>
      <c r="B445" s="569" t="s">
        <v>70</v>
      </c>
      <c r="C445" s="570" t="s">
        <v>126</v>
      </c>
      <c r="D445" s="511">
        <v>1430</v>
      </c>
    </row>
    <row r="446" spans="1:4" ht="12.75">
      <c r="A446" s="509" t="s">
        <v>211</v>
      </c>
      <c r="B446" s="510"/>
      <c r="C446" s="512" t="s">
        <v>212</v>
      </c>
      <c r="D446" s="512">
        <f>SUM(D447:D448)</f>
        <v>663600</v>
      </c>
    </row>
    <row r="447" spans="1:4" ht="12.75">
      <c r="A447" s="509"/>
      <c r="B447" s="510" t="s">
        <v>404</v>
      </c>
      <c r="C447" s="511" t="s">
        <v>407</v>
      </c>
      <c r="D447" s="511">
        <v>593600</v>
      </c>
    </row>
    <row r="448" spans="1:4" ht="12.75">
      <c r="A448" s="530"/>
      <c r="B448" s="518" t="s">
        <v>70</v>
      </c>
      <c r="C448" s="524" t="s">
        <v>778</v>
      </c>
      <c r="D448" s="524">
        <v>70000</v>
      </c>
    </row>
    <row r="449" spans="1:4" ht="12.75">
      <c r="A449" s="501" t="s">
        <v>213</v>
      </c>
      <c r="B449" s="517"/>
      <c r="C449" s="508" t="s">
        <v>43</v>
      </c>
      <c r="D449" s="508">
        <f>SUM(D450:D450)</f>
        <v>222200</v>
      </c>
    </row>
    <row r="450" spans="1:4" ht="12" customHeight="1">
      <c r="A450" s="509"/>
      <c r="B450" s="558" t="s">
        <v>404</v>
      </c>
      <c r="C450" s="524" t="s">
        <v>408</v>
      </c>
      <c r="D450" s="524">
        <v>222200</v>
      </c>
    </row>
    <row r="451" spans="1:4" ht="12" customHeight="1">
      <c r="A451" s="522" t="s">
        <v>495</v>
      </c>
      <c r="B451" s="510"/>
      <c r="C451" s="512" t="s">
        <v>32</v>
      </c>
      <c r="D451" s="512">
        <f>SUM(D452:D452)</f>
        <v>484664</v>
      </c>
    </row>
    <row r="452" spans="1:4" ht="21" customHeight="1" thickBot="1">
      <c r="A452" s="522"/>
      <c r="B452" s="510" t="s">
        <v>78</v>
      </c>
      <c r="C452" s="514" t="s">
        <v>245</v>
      </c>
      <c r="D452" s="580">
        <v>484664</v>
      </c>
    </row>
    <row r="453" spans="1:4" ht="14.25" thickBot="1" thickTop="1">
      <c r="A453" s="562" t="s">
        <v>214</v>
      </c>
      <c r="B453" s="563"/>
      <c r="C453" s="564" t="s">
        <v>52</v>
      </c>
      <c r="D453" s="564">
        <f>SUM(D454+D471+D474)</f>
        <v>727761</v>
      </c>
    </row>
    <row r="454" spans="1:4" ht="13.5" thickTop="1">
      <c r="A454" s="540" t="s">
        <v>215</v>
      </c>
      <c r="B454" s="507"/>
      <c r="C454" s="508" t="s">
        <v>53</v>
      </c>
      <c r="D454" s="508">
        <f>SUM(D455:D470)</f>
        <v>596261</v>
      </c>
    </row>
    <row r="455" spans="1:4" ht="12.75">
      <c r="A455" s="509"/>
      <c r="B455" s="510" t="s">
        <v>105</v>
      </c>
      <c r="C455" s="511" t="s">
        <v>678</v>
      </c>
      <c r="D455" s="511">
        <v>1270</v>
      </c>
    </row>
    <row r="456" spans="1:4" ht="12.75">
      <c r="A456" s="509"/>
      <c r="B456" s="510" t="s">
        <v>107</v>
      </c>
      <c r="C456" s="511" t="s">
        <v>125</v>
      </c>
      <c r="D456" s="511">
        <v>303108</v>
      </c>
    </row>
    <row r="457" spans="1:4" ht="12.75">
      <c r="A457" s="509"/>
      <c r="B457" s="510" t="s">
        <v>107</v>
      </c>
      <c r="C457" s="511" t="s">
        <v>360</v>
      </c>
      <c r="D457" s="511">
        <v>39706</v>
      </c>
    </row>
    <row r="458" spans="1:4" ht="12.75">
      <c r="A458" s="509"/>
      <c r="B458" s="510" t="s">
        <v>108</v>
      </c>
      <c r="C458" s="511" t="s">
        <v>34</v>
      </c>
      <c r="D458" s="511">
        <v>21138</v>
      </c>
    </row>
    <row r="459" spans="1:4" ht="12.75">
      <c r="A459" s="509"/>
      <c r="B459" s="510" t="s">
        <v>74</v>
      </c>
      <c r="C459" s="511" t="s">
        <v>929</v>
      </c>
      <c r="D459" s="511">
        <v>63420</v>
      </c>
    </row>
    <row r="460" spans="1:4" ht="12.75">
      <c r="A460" s="509"/>
      <c r="B460" s="510" t="s">
        <v>75</v>
      </c>
      <c r="C460" s="511" t="s">
        <v>798</v>
      </c>
      <c r="D460" s="511">
        <v>8764</v>
      </c>
    </row>
    <row r="461" spans="1:4" ht="12.75">
      <c r="A461" s="509"/>
      <c r="B461" s="510" t="s">
        <v>405</v>
      </c>
      <c r="C461" s="511" t="s">
        <v>406</v>
      </c>
      <c r="D461" s="511">
        <v>4620</v>
      </c>
    </row>
    <row r="462" spans="1:4" ht="12.75">
      <c r="A462" s="509"/>
      <c r="B462" s="510" t="s">
        <v>69</v>
      </c>
      <c r="C462" s="511" t="s">
        <v>80</v>
      </c>
      <c r="D462" s="511">
        <v>46624</v>
      </c>
    </row>
    <row r="463" spans="1:4" ht="12.75">
      <c r="A463" s="509"/>
      <c r="B463" s="510" t="s">
        <v>90</v>
      </c>
      <c r="C463" s="511" t="s">
        <v>791</v>
      </c>
      <c r="D463" s="511">
        <v>25438</v>
      </c>
    </row>
    <row r="464" spans="1:4" ht="12.75">
      <c r="A464" s="509"/>
      <c r="B464" s="510" t="s">
        <v>787</v>
      </c>
      <c r="C464" s="511" t="s">
        <v>788</v>
      </c>
      <c r="D464" s="511">
        <v>720</v>
      </c>
    </row>
    <row r="465" spans="1:4" ht="12.75">
      <c r="A465" s="509"/>
      <c r="B465" s="510" t="s">
        <v>477</v>
      </c>
      <c r="C465" s="511" t="s">
        <v>126</v>
      </c>
      <c r="D465" s="511">
        <v>38383</v>
      </c>
    </row>
    <row r="466" spans="1:4" ht="12.75">
      <c r="A466" s="509"/>
      <c r="B466" s="510" t="s">
        <v>717</v>
      </c>
      <c r="C466" s="511" t="s">
        <v>580</v>
      </c>
      <c r="D466" s="511">
        <v>528</v>
      </c>
    </row>
    <row r="467" spans="1:4" ht="12.75">
      <c r="A467" s="509"/>
      <c r="B467" s="510" t="s">
        <v>110</v>
      </c>
      <c r="C467" s="511" t="s">
        <v>42</v>
      </c>
      <c r="D467" s="511">
        <v>2972</v>
      </c>
    </row>
    <row r="468" spans="1:4" ht="12.75">
      <c r="A468" s="509"/>
      <c r="B468" s="510" t="s">
        <v>115</v>
      </c>
      <c r="C468" s="511" t="s">
        <v>482</v>
      </c>
      <c r="D468" s="511">
        <v>5253</v>
      </c>
    </row>
    <row r="469" spans="1:4" ht="12.75">
      <c r="A469" s="509"/>
      <c r="B469" s="510" t="s">
        <v>111</v>
      </c>
      <c r="C469" s="511" t="s">
        <v>55</v>
      </c>
      <c r="D469" s="511">
        <v>11482</v>
      </c>
    </row>
    <row r="470" spans="1:6" ht="12.75">
      <c r="A470" s="509"/>
      <c r="B470" s="510" t="s">
        <v>762</v>
      </c>
      <c r="C470" s="511" t="s">
        <v>241</v>
      </c>
      <c r="D470" s="511">
        <v>22835</v>
      </c>
      <c r="F470" t="s">
        <v>26</v>
      </c>
    </row>
    <row r="471" spans="1:4" ht="12.75">
      <c r="A471" s="509" t="s">
        <v>216</v>
      </c>
      <c r="B471" s="510"/>
      <c r="C471" s="512" t="s">
        <v>224</v>
      </c>
      <c r="D471" s="512">
        <f>SUM(D472)</f>
        <v>111500</v>
      </c>
    </row>
    <row r="472" spans="1:4" ht="12.75">
      <c r="A472" s="509"/>
      <c r="B472" s="510" t="s">
        <v>185</v>
      </c>
      <c r="C472" s="511" t="s">
        <v>195</v>
      </c>
      <c r="D472" s="511">
        <v>111500</v>
      </c>
    </row>
    <row r="473" spans="1:4" ht="12.75">
      <c r="A473" s="509"/>
      <c r="B473" s="510"/>
      <c r="C473" s="511" t="s">
        <v>918</v>
      </c>
      <c r="D473" s="511"/>
    </row>
    <row r="474" spans="1:4" ht="12.75">
      <c r="A474" s="509" t="s">
        <v>225</v>
      </c>
      <c r="B474" s="510" t="s">
        <v>26</v>
      </c>
      <c r="C474" s="512" t="s">
        <v>32</v>
      </c>
      <c r="D474" s="512">
        <f>SUM(D475:D475)</f>
        <v>20000</v>
      </c>
    </row>
    <row r="475" spans="1:4" ht="16.5" customHeight="1" thickBot="1">
      <c r="A475" s="509"/>
      <c r="B475" s="510" t="s">
        <v>78</v>
      </c>
      <c r="C475" s="515" t="s">
        <v>167</v>
      </c>
      <c r="D475" s="513">
        <v>20000</v>
      </c>
    </row>
    <row r="476" spans="1:5" s="297" customFormat="1" ht="14.25" thickBot="1" thickTop="1">
      <c r="A476" s="562"/>
      <c r="B476" s="563"/>
      <c r="C476" s="564" t="s">
        <v>870</v>
      </c>
      <c r="D476" s="564">
        <f>SUM(D11+D32+D52+D57+D67+D78+D144+D147+D174+D185+D188+D197+D296+D313+D385+D389+D405+D437+D453)</f>
        <v>46053271</v>
      </c>
      <c r="E476" s="44"/>
    </row>
    <row r="477" spans="1:4" ht="26.25" thickTop="1">
      <c r="A477" s="581"/>
      <c r="B477" s="581"/>
      <c r="C477" s="582" t="s">
        <v>430</v>
      </c>
      <c r="D477" s="583">
        <f>SUM(D69,D81:D87,D106:D113,D115,D141,D176:D181,D201:D204,D221:D224,D232:D235,D249:D252,D265:D269,D278,D281:D284,D288:D291,D301:D303,D318:D322,D337:D342,D363:D368,D392:D395,D442,D456:D461)</f>
        <v>16081386</v>
      </c>
    </row>
    <row r="478" spans="1:4" ht="15">
      <c r="A478" s="581"/>
      <c r="B478" s="581"/>
      <c r="C478" s="584" t="s">
        <v>312</v>
      </c>
      <c r="D478" s="584">
        <f>SUM(D18,D29,D36,D42,D56:D56,D63:D63,D77,D129,D163,D170,D194,D217,D312:D312,D334,D410,D413:D414,D431,D451+D475)</f>
        <v>11527775</v>
      </c>
    </row>
    <row r="479" spans="1:4" ht="15">
      <c r="A479" s="581"/>
      <c r="B479" s="581"/>
      <c r="C479" s="584" t="s">
        <v>398</v>
      </c>
      <c r="D479" s="585">
        <f>SUM(D27+D31+D54+D151+D153+D172+D199+D247+D298+D387+D403+D439+D447+D450+D472)</f>
        <v>1304213</v>
      </c>
    </row>
    <row r="480" spans="1:4" ht="12.75">
      <c r="A480" s="493"/>
      <c r="B480" s="494"/>
      <c r="C480" s="586" t="s">
        <v>399</v>
      </c>
      <c r="D480" s="584">
        <f>SUM(D54+D172+D298+D387+D403+D439+D472)</f>
        <v>257100</v>
      </c>
    </row>
    <row r="481" spans="1:4" ht="13.5" thickBot="1">
      <c r="A481" s="493"/>
      <c r="B481" s="494"/>
      <c r="C481" s="586" t="s">
        <v>462</v>
      </c>
      <c r="D481" s="584">
        <f>SUM(D187)</f>
        <v>399369</v>
      </c>
    </row>
    <row r="482" spans="1:4" ht="13.5" thickTop="1">
      <c r="A482" s="493"/>
      <c r="B482" s="494" t="s">
        <v>26</v>
      </c>
      <c r="C482" s="587" t="s">
        <v>409</v>
      </c>
      <c r="D482" s="588">
        <f>SUM(D483:D484)</f>
        <v>1888292</v>
      </c>
    </row>
    <row r="483" spans="1:4" ht="12.75">
      <c r="A483" s="493"/>
      <c r="B483" s="494" t="s">
        <v>400</v>
      </c>
      <c r="C483" s="589" t="s">
        <v>410</v>
      </c>
      <c r="D483" s="484">
        <v>1431842</v>
      </c>
    </row>
    <row r="484" spans="1:4" ht="13.5" thickBot="1">
      <c r="A484" s="493"/>
      <c r="B484" s="494" t="s">
        <v>400</v>
      </c>
      <c r="C484" s="590" t="s">
        <v>411</v>
      </c>
      <c r="D484" s="591">
        <v>456450</v>
      </c>
    </row>
    <row r="485" spans="1:4" ht="14.25" thickBot="1" thickTop="1">
      <c r="A485" s="493"/>
      <c r="B485" s="494"/>
      <c r="C485" s="592" t="s">
        <v>168</v>
      </c>
      <c r="D485" s="593">
        <f>SUM(D476+D482)</f>
        <v>47941563</v>
      </c>
    </row>
    <row r="486" spans="1:3" ht="13.5" thickTop="1">
      <c r="A486" s="18" t="s">
        <v>26</v>
      </c>
      <c r="B486" s="38"/>
      <c r="C486" s="33" t="s">
        <v>26</v>
      </c>
    </row>
    <row r="487" ht="12.75">
      <c r="C487" t="s">
        <v>26</v>
      </c>
    </row>
    <row r="488" ht="12.75">
      <c r="C488" t="s">
        <v>26</v>
      </c>
    </row>
  </sheetData>
  <printOptions/>
  <pageMargins left="1.3779527559055118" right="0" top="0.5905511811023623" bottom="0.7874015748031497" header="0.5118110236220472" footer="0.5118110236220472"/>
  <pageSetup horizontalDpi="600" verticalDpi="600" orientation="portrait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">
      <selection activeCell="C26" sqref="C26"/>
    </sheetView>
  </sheetViews>
  <sheetFormatPr defaultColWidth="9.00390625" defaultRowHeight="12.75"/>
  <cols>
    <col min="1" max="1" width="5.25390625" style="18" customWidth="1"/>
    <col min="2" max="2" width="4.875" style="12" customWidth="1"/>
    <col min="3" max="3" width="43.25390625" style="0" customWidth="1"/>
    <col min="4" max="4" width="10.875" style="0" customWidth="1"/>
    <col min="5" max="5" width="13.875" style="0" customWidth="1"/>
    <col min="6" max="6" width="11.25390625" style="0" customWidth="1"/>
  </cols>
  <sheetData>
    <row r="1" spans="1:4" ht="15">
      <c r="A1" s="18" t="s">
        <v>26</v>
      </c>
      <c r="C1" s="59" t="s">
        <v>968</v>
      </c>
      <c r="D1" s="59"/>
    </row>
    <row r="2" spans="1:4" ht="12.75">
      <c r="A2" s="18" t="s">
        <v>26</v>
      </c>
      <c r="C2" s="58" t="s">
        <v>493</v>
      </c>
      <c r="D2" s="58"/>
    </row>
    <row r="3" spans="1:4" ht="12.75">
      <c r="A3" s="18" t="s">
        <v>26</v>
      </c>
      <c r="C3" s="65" t="s">
        <v>535</v>
      </c>
      <c r="D3" s="65"/>
    </row>
    <row r="4" spans="3:4" ht="12.75">
      <c r="C4" s="65"/>
      <c r="D4" s="65"/>
    </row>
    <row r="5" spans="3:4" ht="12.75">
      <c r="C5" s="32" t="s">
        <v>592</v>
      </c>
      <c r="D5" s="32"/>
    </row>
    <row r="6" spans="3:4" ht="12.75">
      <c r="C6" s="32" t="s">
        <v>593</v>
      </c>
      <c r="D6" s="32"/>
    </row>
    <row r="7" spans="3:5" ht="13.5" thickBot="1">
      <c r="C7" s="32" t="s">
        <v>540</v>
      </c>
      <c r="D7" s="32"/>
      <c r="E7" t="s">
        <v>671</v>
      </c>
    </row>
    <row r="8" spans="1:6" ht="13.5" thickTop="1">
      <c r="A8" s="19" t="s">
        <v>22</v>
      </c>
      <c r="B8" s="13"/>
      <c r="C8" s="1" t="s">
        <v>23</v>
      </c>
      <c r="D8" s="1" t="s">
        <v>594</v>
      </c>
      <c r="E8" s="1" t="s">
        <v>158</v>
      </c>
      <c r="F8" s="759" t="s">
        <v>945</v>
      </c>
    </row>
    <row r="9" spans="1:6" ht="12.75">
      <c r="A9" s="20" t="s">
        <v>24</v>
      </c>
      <c r="B9" s="14"/>
      <c r="C9" s="2" t="s">
        <v>25</v>
      </c>
      <c r="D9" s="2" t="s">
        <v>595</v>
      </c>
      <c r="E9" s="2" t="s">
        <v>463</v>
      </c>
      <c r="F9" s="760" t="s">
        <v>565</v>
      </c>
    </row>
    <row r="10" spans="1:6" ht="12.75">
      <c r="A10" s="20"/>
      <c r="B10" s="14" t="s">
        <v>464</v>
      </c>
      <c r="C10" s="31"/>
      <c r="D10" s="2" t="s">
        <v>596</v>
      </c>
      <c r="E10" s="2" t="s">
        <v>154</v>
      </c>
      <c r="F10" s="761" t="s">
        <v>564</v>
      </c>
    </row>
    <row r="11" spans="1:6" ht="26.25" thickBot="1">
      <c r="A11" s="20"/>
      <c r="B11" s="14"/>
      <c r="C11" s="31"/>
      <c r="D11" s="31"/>
      <c r="E11" s="2" t="s">
        <v>123</v>
      </c>
      <c r="F11" s="762" t="s">
        <v>566</v>
      </c>
    </row>
    <row r="12" spans="1:6" ht="14.25" thickBot="1" thickTop="1">
      <c r="A12" s="24" t="s">
        <v>97</v>
      </c>
      <c r="B12" s="25"/>
      <c r="C12" s="602" t="s">
        <v>98</v>
      </c>
      <c r="D12" s="298">
        <f>D13</f>
        <v>146400</v>
      </c>
      <c r="E12" s="26">
        <f>SUM(E13)</f>
        <v>146400</v>
      </c>
      <c r="F12" s="312">
        <f>F13</f>
        <v>65800</v>
      </c>
    </row>
    <row r="13" spans="1:6" ht="13.5" thickTop="1">
      <c r="A13" s="40" t="s">
        <v>99</v>
      </c>
      <c r="B13" s="41"/>
      <c r="C13" s="42" t="s">
        <v>54</v>
      </c>
      <c r="D13" s="42">
        <f>D14</f>
        <v>146400</v>
      </c>
      <c r="E13" s="43">
        <f>SUM(E15)</f>
        <v>146400</v>
      </c>
      <c r="F13" s="313">
        <f>SUM(F16:F17)</f>
        <v>65800</v>
      </c>
    </row>
    <row r="14" spans="1:6" ht="12.75">
      <c r="A14" s="199"/>
      <c r="B14" s="17" t="s">
        <v>465</v>
      </c>
      <c r="C14" s="9" t="s">
        <v>375</v>
      </c>
      <c r="D14" s="9">
        <v>146400</v>
      </c>
      <c r="E14" s="9"/>
      <c r="F14" s="314"/>
    </row>
    <row r="15" spans="1:6" ht="12.75">
      <c r="A15" s="48"/>
      <c r="B15" s="16" t="s">
        <v>107</v>
      </c>
      <c r="C15" s="7" t="s">
        <v>484</v>
      </c>
      <c r="D15" s="7"/>
      <c r="E15" s="7">
        <v>146400</v>
      </c>
      <c r="F15" s="313"/>
    </row>
    <row r="16" spans="1:6" ht="12.75">
      <c r="A16" s="199"/>
      <c r="B16" s="17" t="s">
        <v>423</v>
      </c>
      <c r="C16" s="8" t="s">
        <v>424</v>
      </c>
      <c r="D16" s="8"/>
      <c r="E16" s="8"/>
      <c r="F16" s="314">
        <v>62510</v>
      </c>
    </row>
    <row r="17" spans="1:6" ht="13.5" thickBot="1">
      <c r="A17" s="20"/>
      <c r="B17" s="14" t="s">
        <v>423</v>
      </c>
      <c r="C17" s="31" t="s">
        <v>425</v>
      </c>
      <c r="D17" s="31"/>
      <c r="E17" s="31"/>
      <c r="F17" s="313">
        <v>3290</v>
      </c>
    </row>
    <row r="18" spans="1:6" ht="33" thickBot="1" thickTop="1">
      <c r="A18" s="24" t="s">
        <v>322</v>
      </c>
      <c r="B18" s="25"/>
      <c r="C18" s="602" t="s">
        <v>468</v>
      </c>
      <c r="D18" s="298">
        <f>SUM(D19)</f>
        <v>3495</v>
      </c>
      <c r="E18" s="298">
        <f>SUM(E19)</f>
        <v>3495</v>
      </c>
      <c r="F18" s="312"/>
    </row>
    <row r="19" spans="1:6" ht="26.25" thickTop="1">
      <c r="A19" s="68" t="s">
        <v>323</v>
      </c>
      <c r="B19" s="69"/>
      <c r="C19" s="70" t="s">
        <v>488</v>
      </c>
      <c r="D19" s="299">
        <f>D20</f>
        <v>3495</v>
      </c>
      <c r="E19" s="71">
        <f>E21</f>
        <v>3495</v>
      </c>
      <c r="F19" s="313"/>
    </row>
    <row r="20" spans="1:6" ht="12.75">
      <c r="A20" s="20"/>
      <c r="B20" s="188" t="s">
        <v>465</v>
      </c>
      <c r="C20" s="300" t="s">
        <v>375</v>
      </c>
      <c r="D20" s="301">
        <v>3495</v>
      </c>
      <c r="E20" s="10"/>
      <c r="F20" s="314"/>
    </row>
    <row r="21" spans="1:6" ht="13.5" thickBot="1">
      <c r="A21" s="61"/>
      <c r="B21" s="62" t="s">
        <v>69</v>
      </c>
      <c r="C21" s="63" t="s">
        <v>80</v>
      </c>
      <c r="D21" s="63"/>
      <c r="E21" s="64">
        <v>3495</v>
      </c>
      <c r="F21" s="314"/>
    </row>
    <row r="22" spans="1:6" ht="14.25" thickBot="1" thickTop="1">
      <c r="A22" s="271" t="s">
        <v>127</v>
      </c>
      <c r="B22" s="272"/>
      <c r="C22" s="603" t="s">
        <v>368</v>
      </c>
      <c r="D22" s="270">
        <f>D23</f>
        <v>7300</v>
      </c>
      <c r="E22" s="270">
        <f>SUM(E23)</f>
        <v>7300</v>
      </c>
      <c r="F22" s="312"/>
    </row>
    <row r="23" spans="1:6" ht="13.5" thickTop="1">
      <c r="A23" s="187" t="s">
        <v>132</v>
      </c>
      <c r="B23" s="188"/>
      <c r="C23" s="190" t="s">
        <v>57</v>
      </c>
      <c r="D23" s="190">
        <f>SUM(D24:D25)</f>
        <v>7300</v>
      </c>
      <c r="E23" s="190">
        <f>SUM(E26:E27)</f>
        <v>7300</v>
      </c>
      <c r="F23" s="313"/>
    </row>
    <row r="24" spans="1:6" ht="12.75">
      <c r="A24" s="189"/>
      <c r="B24" s="15" t="s">
        <v>465</v>
      </c>
      <c r="C24" s="5" t="s">
        <v>375</v>
      </c>
      <c r="D24" s="5">
        <v>300</v>
      </c>
      <c r="E24" s="5"/>
      <c r="F24" s="314"/>
    </row>
    <row r="25" spans="1:6" ht="12.75">
      <c r="A25" s="605"/>
      <c r="B25" s="15" t="s">
        <v>153</v>
      </c>
      <c r="C25" s="5" t="s">
        <v>600</v>
      </c>
      <c r="D25" s="5">
        <v>7000</v>
      </c>
      <c r="E25" s="5"/>
      <c r="F25" s="313"/>
    </row>
    <row r="26" spans="1:6" ht="12.75">
      <c r="A26" s="22"/>
      <c r="B26" s="16" t="s">
        <v>70</v>
      </c>
      <c r="C26" s="7" t="s">
        <v>126</v>
      </c>
      <c r="D26" s="7"/>
      <c r="E26" s="5">
        <v>300</v>
      </c>
      <c r="F26" s="313"/>
    </row>
    <row r="27" spans="1:6" ht="13.5" thickBot="1">
      <c r="A27" s="20"/>
      <c r="B27" s="14" t="s">
        <v>78</v>
      </c>
      <c r="C27" s="31" t="s">
        <v>350</v>
      </c>
      <c r="D27" s="31"/>
      <c r="E27" s="10">
        <v>7000</v>
      </c>
      <c r="F27" s="313"/>
    </row>
    <row r="28" spans="1:6" ht="15" thickBot="1" thickTop="1">
      <c r="A28" s="28" t="s">
        <v>103</v>
      </c>
      <c r="B28" s="29"/>
      <c r="C28" s="604" t="s">
        <v>802</v>
      </c>
      <c r="D28" s="30">
        <f>SUM(D29+D52+D70+D73+D77)</f>
        <v>7805000</v>
      </c>
      <c r="E28" s="30">
        <f>SUM(E29+E52+E70+E73+E77)</f>
        <v>7805000</v>
      </c>
      <c r="F28" s="30">
        <f>SUM(F29+F52+F70+F73+F77)</f>
        <v>3000</v>
      </c>
    </row>
    <row r="29" spans="1:6" ht="13.5" thickTop="1">
      <c r="A29" s="20" t="s">
        <v>803</v>
      </c>
      <c r="B29" s="17"/>
      <c r="C29" s="11" t="s">
        <v>180</v>
      </c>
      <c r="D29" s="11">
        <f>SUM(D30:D31)</f>
        <v>585000</v>
      </c>
      <c r="E29" s="23">
        <f>SUM(E32:E49)</f>
        <v>585000</v>
      </c>
      <c r="F29" s="23">
        <f>SUM(F50:F51)</f>
        <v>1000</v>
      </c>
    </row>
    <row r="30" spans="1:6" ht="12.75">
      <c r="A30" s="20"/>
      <c r="B30" s="17" t="s">
        <v>465</v>
      </c>
      <c r="C30" s="9" t="s">
        <v>375</v>
      </c>
      <c r="D30" s="9">
        <v>585000</v>
      </c>
      <c r="E30" s="9"/>
      <c r="F30" s="314"/>
    </row>
    <row r="31" spans="1:6" ht="12.75" hidden="1">
      <c r="A31" s="20"/>
      <c r="B31" s="17" t="s">
        <v>153</v>
      </c>
      <c r="C31" s="9" t="s">
        <v>597</v>
      </c>
      <c r="D31" s="9">
        <v>0</v>
      </c>
      <c r="E31" s="9"/>
      <c r="F31" s="314"/>
    </row>
    <row r="32" spans="1:6" ht="12.75">
      <c r="A32" s="22"/>
      <c r="B32" s="16" t="s">
        <v>105</v>
      </c>
      <c r="C32" s="7" t="s">
        <v>483</v>
      </c>
      <c r="D32" s="7"/>
      <c r="E32" s="5">
        <v>950</v>
      </c>
      <c r="F32" s="314"/>
    </row>
    <row r="33" spans="1:6" ht="12.75">
      <c r="A33" s="22"/>
      <c r="B33" s="16" t="s">
        <v>107</v>
      </c>
      <c r="C33" s="7" t="s">
        <v>125</v>
      </c>
      <c r="D33" s="7"/>
      <c r="E33" s="5">
        <v>299663</v>
      </c>
      <c r="F33" s="314"/>
    </row>
    <row r="34" spans="1:6" ht="12.75">
      <c r="A34" s="22"/>
      <c r="B34" s="16" t="s">
        <v>108</v>
      </c>
      <c r="C34" s="7" t="s">
        <v>34</v>
      </c>
      <c r="D34" s="7"/>
      <c r="E34" s="5">
        <v>18355</v>
      </c>
      <c r="F34" s="314"/>
    </row>
    <row r="35" spans="1:6" ht="12.75">
      <c r="A35" s="22"/>
      <c r="B35" s="16" t="s">
        <v>74</v>
      </c>
      <c r="C35" s="7" t="s">
        <v>30</v>
      </c>
      <c r="D35" s="7"/>
      <c r="E35" s="5">
        <v>55789</v>
      </c>
      <c r="F35" s="314"/>
    </row>
    <row r="36" spans="1:6" ht="12.75">
      <c r="A36" s="22"/>
      <c r="B36" s="16" t="s">
        <v>75</v>
      </c>
      <c r="C36" s="7" t="s">
        <v>798</v>
      </c>
      <c r="D36" s="7"/>
      <c r="E36" s="5">
        <v>7710</v>
      </c>
      <c r="F36" s="314"/>
    </row>
    <row r="37" spans="1:6" ht="12.75">
      <c r="A37" s="22"/>
      <c r="B37" s="16" t="s">
        <v>405</v>
      </c>
      <c r="C37" s="7" t="s">
        <v>124</v>
      </c>
      <c r="D37" s="7"/>
      <c r="E37" s="5">
        <v>1500</v>
      </c>
      <c r="F37" s="314"/>
    </row>
    <row r="38" spans="1:6" ht="12.75">
      <c r="A38" s="22"/>
      <c r="B38" s="16" t="s">
        <v>69</v>
      </c>
      <c r="C38" s="7" t="s">
        <v>80</v>
      </c>
      <c r="D38" s="7"/>
      <c r="E38" s="5">
        <v>55000</v>
      </c>
      <c r="F38" s="314"/>
    </row>
    <row r="39" spans="1:6" ht="12.75">
      <c r="A39" s="22"/>
      <c r="B39" s="16" t="s">
        <v>365</v>
      </c>
      <c r="C39" s="7" t="s">
        <v>366</v>
      </c>
      <c r="D39" s="7"/>
      <c r="E39" s="5">
        <v>5500</v>
      </c>
      <c r="F39" s="314"/>
    </row>
    <row r="40" spans="1:6" ht="12.75">
      <c r="A40" s="22"/>
      <c r="B40" s="16" t="s">
        <v>237</v>
      </c>
      <c r="C40" s="7" t="s">
        <v>238</v>
      </c>
      <c r="D40" s="7"/>
      <c r="E40" s="5">
        <v>600</v>
      </c>
      <c r="F40" s="314"/>
    </row>
    <row r="41" spans="1:6" ht="12.75">
      <c r="A41" s="22"/>
      <c r="B41" s="16" t="s">
        <v>90</v>
      </c>
      <c r="C41" s="7" t="s">
        <v>795</v>
      </c>
      <c r="D41" s="7"/>
      <c r="E41" s="5">
        <v>6900</v>
      </c>
      <c r="F41" s="314"/>
    </row>
    <row r="42" spans="1:6" ht="12.75">
      <c r="A42" s="22"/>
      <c r="B42" s="16" t="s">
        <v>73</v>
      </c>
      <c r="C42" s="7" t="s">
        <v>114</v>
      </c>
      <c r="D42" s="7"/>
      <c r="E42" s="5">
        <v>12789</v>
      </c>
      <c r="F42" s="314"/>
    </row>
    <row r="43" spans="1:6" ht="12.75">
      <c r="A43" s="22"/>
      <c r="B43" s="16" t="s">
        <v>787</v>
      </c>
      <c r="C43" s="7" t="s">
        <v>788</v>
      </c>
      <c r="D43" s="7"/>
      <c r="E43" s="5">
        <v>1150</v>
      </c>
      <c r="F43" s="314"/>
    </row>
    <row r="44" spans="1:6" ht="12.75">
      <c r="A44" s="22"/>
      <c r="B44" s="16" t="s">
        <v>70</v>
      </c>
      <c r="C44" s="7" t="s">
        <v>126</v>
      </c>
      <c r="D44" s="7"/>
      <c r="E44" s="5">
        <v>98084</v>
      </c>
      <c r="F44" s="314"/>
    </row>
    <row r="45" spans="1:6" ht="12.75">
      <c r="A45" s="22"/>
      <c r="B45" s="16" t="s">
        <v>717</v>
      </c>
      <c r="C45" s="7" t="s">
        <v>580</v>
      </c>
      <c r="D45" s="7"/>
      <c r="E45" s="5">
        <v>2100</v>
      </c>
      <c r="F45" s="314"/>
    </row>
    <row r="46" spans="1:6" ht="12.75">
      <c r="A46" s="22"/>
      <c r="B46" s="16" t="s">
        <v>110</v>
      </c>
      <c r="C46" s="7" t="s">
        <v>42</v>
      </c>
      <c r="D46" s="7"/>
      <c r="E46" s="5">
        <v>4000</v>
      </c>
      <c r="F46" s="314"/>
    </row>
    <row r="47" spans="1:6" ht="12.75">
      <c r="A47" s="22"/>
      <c r="B47" s="16" t="s">
        <v>115</v>
      </c>
      <c r="C47" s="7" t="s">
        <v>764</v>
      </c>
      <c r="D47" s="7"/>
      <c r="E47" s="5">
        <v>3000</v>
      </c>
      <c r="F47" s="314"/>
    </row>
    <row r="48" spans="1:6" ht="12.75">
      <c r="A48" s="22"/>
      <c r="B48" s="16" t="s">
        <v>111</v>
      </c>
      <c r="C48" s="7" t="s">
        <v>55</v>
      </c>
      <c r="D48" s="7"/>
      <c r="E48" s="5">
        <v>11910</v>
      </c>
      <c r="F48" s="314"/>
    </row>
    <row r="49" spans="1:6" ht="12.75" hidden="1">
      <c r="A49" s="22"/>
      <c r="B49" s="16" t="s">
        <v>598</v>
      </c>
      <c r="C49" s="7" t="s">
        <v>599</v>
      </c>
      <c r="D49" s="7"/>
      <c r="E49" s="5">
        <v>0</v>
      </c>
      <c r="F49" s="314"/>
    </row>
    <row r="50" spans="1:6" ht="12.75">
      <c r="A50" s="199"/>
      <c r="B50" s="17" t="s">
        <v>423</v>
      </c>
      <c r="C50" s="8" t="s">
        <v>424</v>
      </c>
      <c r="D50" s="8"/>
      <c r="E50" s="8"/>
      <c r="F50" s="314">
        <v>950</v>
      </c>
    </row>
    <row r="51" spans="1:6" ht="12.75">
      <c r="A51" s="20"/>
      <c r="B51" s="14" t="s">
        <v>423</v>
      </c>
      <c r="C51" s="31" t="s">
        <v>425</v>
      </c>
      <c r="D51" s="31"/>
      <c r="E51" s="31"/>
      <c r="F51" s="313">
        <v>50</v>
      </c>
    </row>
    <row r="52" spans="1:6" ht="38.25">
      <c r="A52" s="22" t="s">
        <v>492</v>
      </c>
      <c r="B52" s="16"/>
      <c r="C52" s="73" t="s">
        <v>163</v>
      </c>
      <c r="D52" s="73">
        <f>SUM(D53:D54)</f>
        <v>6923000</v>
      </c>
      <c r="E52" s="4">
        <f>SUM(E55:E69)</f>
        <v>6923000</v>
      </c>
      <c r="F52" s="314"/>
    </row>
    <row r="53" spans="1:6" ht="12.75">
      <c r="A53" s="22"/>
      <c r="B53" s="16" t="s">
        <v>465</v>
      </c>
      <c r="C53" s="196" t="s">
        <v>375</v>
      </c>
      <c r="D53" s="196">
        <v>6923000</v>
      </c>
      <c r="E53" s="5"/>
      <c r="F53" s="314"/>
    </row>
    <row r="54" spans="1:6" ht="12.75" hidden="1">
      <c r="A54" s="22"/>
      <c r="B54" s="16" t="s">
        <v>153</v>
      </c>
      <c r="C54" s="196" t="s">
        <v>600</v>
      </c>
      <c r="D54" s="196">
        <v>0</v>
      </c>
      <c r="E54" s="5"/>
      <c r="F54" s="314"/>
    </row>
    <row r="55" spans="1:6" ht="12.75">
      <c r="A55" s="22"/>
      <c r="B55" s="16" t="s">
        <v>182</v>
      </c>
      <c r="C55" s="7" t="s">
        <v>486</v>
      </c>
      <c r="D55" s="7"/>
      <c r="E55" s="5">
        <v>6646514</v>
      </c>
      <c r="F55" s="314"/>
    </row>
    <row r="56" spans="1:6" ht="12.75">
      <c r="A56" s="22"/>
      <c r="B56" s="16" t="s">
        <v>74</v>
      </c>
      <c r="C56" s="7" t="s">
        <v>702</v>
      </c>
      <c r="D56" s="7"/>
      <c r="E56" s="5">
        <v>74845</v>
      </c>
      <c r="F56" s="314"/>
    </row>
    <row r="57" spans="1:6" ht="12.75">
      <c r="A57" s="22"/>
      <c r="B57" s="16" t="s">
        <v>107</v>
      </c>
      <c r="C57" s="7" t="s">
        <v>125</v>
      </c>
      <c r="D57" s="7"/>
      <c r="E57" s="5">
        <v>49884</v>
      </c>
      <c r="F57" s="314"/>
    </row>
    <row r="58" spans="1:6" ht="12.75">
      <c r="A58" s="22"/>
      <c r="B58" s="16" t="s">
        <v>108</v>
      </c>
      <c r="C58" s="7" t="s">
        <v>34</v>
      </c>
      <c r="D58" s="7"/>
      <c r="E58" s="5">
        <v>3934</v>
      </c>
      <c r="F58" s="314"/>
    </row>
    <row r="59" spans="1:6" ht="12.75">
      <c r="A59" s="22"/>
      <c r="B59" s="16" t="s">
        <v>74</v>
      </c>
      <c r="C59" s="7" t="s">
        <v>30</v>
      </c>
      <c r="D59" s="7"/>
      <c r="E59" s="5">
        <v>9273</v>
      </c>
      <c r="F59" s="314"/>
    </row>
    <row r="60" spans="1:6" ht="12.75">
      <c r="A60" s="22"/>
      <c r="B60" s="16" t="s">
        <v>75</v>
      </c>
      <c r="C60" s="7" t="s">
        <v>798</v>
      </c>
      <c r="D60" s="7"/>
      <c r="E60" s="5">
        <v>1320</v>
      </c>
      <c r="F60" s="314"/>
    </row>
    <row r="61" spans="1:6" ht="12.75">
      <c r="A61" s="22"/>
      <c r="B61" s="16" t="s">
        <v>405</v>
      </c>
      <c r="C61" s="7" t="s">
        <v>124</v>
      </c>
      <c r="D61" s="7"/>
      <c r="E61" s="5">
        <v>1200</v>
      </c>
      <c r="F61" s="314"/>
    </row>
    <row r="62" spans="1:6" ht="12.75">
      <c r="A62" s="22"/>
      <c r="B62" s="16" t="s">
        <v>69</v>
      </c>
      <c r="C62" s="7" t="s">
        <v>80</v>
      </c>
      <c r="D62" s="7"/>
      <c r="E62" s="5">
        <v>48300</v>
      </c>
      <c r="F62" s="314"/>
    </row>
    <row r="63" spans="1:6" ht="12.75">
      <c r="A63" s="22"/>
      <c r="B63" s="16" t="s">
        <v>90</v>
      </c>
      <c r="C63" s="7" t="s">
        <v>50</v>
      </c>
      <c r="D63" s="7"/>
      <c r="E63" s="5">
        <v>2500</v>
      </c>
      <c r="F63" s="314"/>
    </row>
    <row r="64" spans="1:6" ht="12.75">
      <c r="A64" s="22"/>
      <c r="B64" s="16" t="s">
        <v>73</v>
      </c>
      <c r="C64" s="7" t="s">
        <v>114</v>
      </c>
      <c r="D64" s="7"/>
      <c r="E64" s="5">
        <v>2000</v>
      </c>
      <c r="F64" s="314"/>
    </row>
    <row r="65" spans="1:6" ht="12.75">
      <c r="A65" s="22"/>
      <c r="B65" s="16" t="s">
        <v>787</v>
      </c>
      <c r="C65" s="7" t="s">
        <v>788</v>
      </c>
      <c r="D65" s="7"/>
      <c r="E65" s="5">
        <v>105</v>
      </c>
      <c r="F65" s="314"/>
    </row>
    <row r="66" spans="1:6" ht="12.75">
      <c r="A66" s="22"/>
      <c r="B66" s="16" t="s">
        <v>70</v>
      </c>
      <c r="C66" s="7" t="s">
        <v>126</v>
      </c>
      <c r="D66" s="7"/>
      <c r="E66" s="5">
        <v>80093</v>
      </c>
      <c r="F66" s="314"/>
    </row>
    <row r="67" spans="1:6" ht="12.75">
      <c r="A67" s="22"/>
      <c r="B67" s="16" t="s">
        <v>110</v>
      </c>
      <c r="C67" s="7" t="s">
        <v>42</v>
      </c>
      <c r="D67" s="7"/>
      <c r="E67" s="5">
        <v>800</v>
      </c>
      <c r="F67" s="314"/>
    </row>
    <row r="68" spans="1:6" ht="12.75">
      <c r="A68" s="22"/>
      <c r="B68" s="16" t="s">
        <v>111</v>
      </c>
      <c r="C68" s="7" t="s">
        <v>55</v>
      </c>
      <c r="D68" s="7"/>
      <c r="E68" s="5">
        <v>2232</v>
      </c>
      <c r="F68" s="314"/>
    </row>
    <row r="69" spans="1:6" ht="12.75" hidden="1">
      <c r="A69" s="22"/>
      <c r="B69" s="16" t="s">
        <v>187</v>
      </c>
      <c r="C69" s="7" t="s">
        <v>601</v>
      </c>
      <c r="D69" s="7"/>
      <c r="E69" s="5">
        <v>0</v>
      </c>
      <c r="F69" s="314"/>
    </row>
    <row r="70" spans="1:6" ht="38.25">
      <c r="A70" s="22" t="s">
        <v>804</v>
      </c>
      <c r="B70" s="16"/>
      <c r="C70" s="73" t="s">
        <v>494</v>
      </c>
      <c r="D70" s="73">
        <f>D71</f>
        <v>21000</v>
      </c>
      <c r="E70" s="4">
        <f>E72</f>
        <v>21000</v>
      </c>
      <c r="F70" s="314"/>
    </row>
    <row r="71" spans="1:6" ht="12.75">
      <c r="A71" s="22"/>
      <c r="B71" s="16" t="s">
        <v>465</v>
      </c>
      <c r="C71" s="196" t="s">
        <v>375</v>
      </c>
      <c r="D71" s="196">
        <v>21000</v>
      </c>
      <c r="E71" s="5"/>
      <c r="F71" s="314"/>
    </row>
    <row r="72" spans="1:6" ht="12.75">
      <c r="A72" s="22"/>
      <c r="B72" s="16" t="s">
        <v>183</v>
      </c>
      <c r="C72" s="7" t="s">
        <v>466</v>
      </c>
      <c r="D72" s="7"/>
      <c r="E72" s="5">
        <v>21000</v>
      </c>
      <c r="F72" s="314"/>
    </row>
    <row r="73" spans="1:6" ht="12.75">
      <c r="A73" s="22" t="s">
        <v>805</v>
      </c>
      <c r="B73" s="16"/>
      <c r="C73" s="6" t="s">
        <v>181</v>
      </c>
      <c r="D73" s="6">
        <f>D75</f>
        <v>228000</v>
      </c>
      <c r="E73" s="4">
        <f>SUM(E76:E76)</f>
        <v>228000</v>
      </c>
      <c r="F73" s="314"/>
    </row>
    <row r="74" spans="1:6" ht="12.75">
      <c r="A74" s="22"/>
      <c r="B74" s="16"/>
      <c r="C74" s="4" t="s">
        <v>932</v>
      </c>
      <c r="D74" s="4"/>
      <c r="E74" s="5"/>
      <c r="F74" s="314"/>
    </row>
    <row r="75" spans="1:6" ht="12.75">
      <c r="A75" s="22"/>
      <c r="B75" s="16" t="s">
        <v>465</v>
      </c>
      <c r="C75" s="5" t="s">
        <v>375</v>
      </c>
      <c r="D75" s="5">
        <v>228000</v>
      </c>
      <c r="E75" s="5"/>
      <c r="F75" s="314"/>
    </row>
    <row r="76" spans="1:6" ht="12.75">
      <c r="A76" s="22"/>
      <c r="B76" s="16" t="s">
        <v>182</v>
      </c>
      <c r="C76" s="7" t="s">
        <v>486</v>
      </c>
      <c r="D76" s="7"/>
      <c r="E76" s="5">
        <v>228000</v>
      </c>
      <c r="F76" s="314"/>
    </row>
    <row r="77" spans="1:6" ht="12.75">
      <c r="A77" s="22" t="s">
        <v>808</v>
      </c>
      <c r="B77" s="16"/>
      <c r="C77" s="4" t="s">
        <v>188</v>
      </c>
      <c r="D77" s="4">
        <f>D78</f>
        <v>48000</v>
      </c>
      <c r="E77" s="4">
        <f>SUM(E79)</f>
        <v>48000</v>
      </c>
      <c r="F77" s="314">
        <f>SUM(F80:F81)</f>
        <v>2000</v>
      </c>
    </row>
    <row r="78" spans="1:6" ht="12.75">
      <c r="A78" s="22"/>
      <c r="B78" s="16" t="s">
        <v>465</v>
      </c>
      <c r="C78" s="5" t="s">
        <v>375</v>
      </c>
      <c r="D78" s="5">
        <v>48000</v>
      </c>
      <c r="E78" s="5"/>
      <c r="F78" s="314"/>
    </row>
    <row r="79" spans="1:6" ht="12.75">
      <c r="A79" s="48"/>
      <c r="B79" s="16" t="s">
        <v>70</v>
      </c>
      <c r="C79" s="7" t="s">
        <v>467</v>
      </c>
      <c r="D79" s="7"/>
      <c r="E79" s="5">
        <v>48000</v>
      </c>
      <c r="F79" s="313"/>
    </row>
    <row r="80" spans="1:6" ht="12.75">
      <c r="A80" s="199"/>
      <c r="B80" s="17" t="s">
        <v>423</v>
      </c>
      <c r="C80" s="8" t="s">
        <v>424</v>
      </c>
      <c r="D80" s="8"/>
      <c r="E80" s="8"/>
      <c r="F80" s="314">
        <v>1900</v>
      </c>
    </row>
    <row r="81" spans="1:6" ht="13.5" thickBot="1">
      <c r="A81" s="20"/>
      <c r="B81" s="14" t="s">
        <v>423</v>
      </c>
      <c r="C81" s="31" t="s">
        <v>425</v>
      </c>
      <c r="D81" s="31"/>
      <c r="E81" s="31"/>
      <c r="F81" s="313">
        <v>100</v>
      </c>
    </row>
    <row r="82" spans="1:6" s="297" customFormat="1" ht="15" thickBot="1" thickTop="1">
      <c r="A82" s="28"/>
      <c r="B82" s="29"/>
      <c r="C82" s="30" t="s">
        <v>469</v>
      </c>
      <c r="D82" s="30">
        <f>SUM(D12+D18+D22+D28)</f>
        <v>7962195</v>
      </c>
      <c r="E82" s="30">
        <f>SUM(E12+E18+E22+E28)</f>
        <v>7962195</v>
      </c>
      <c r="F82" s="30">
        <f>SUM(F12+F18+F22+F28)</f>
        <v>68800</v>
      </c>
    </row>
    <row r="83" spans="3:6" ht="13.5" thickTop="1">
      <c r="C83" s="33" t="s">
        <v>426</v>
      </c>
      <c r="D83" s="33"/>
      <c r="E83" s="33"/>
      <c r="F83" s="315">
        <f>SUM(F17+F51+F81)</f>
        <v>3440</v>
      </c>
    </row>
    <row r="84" spans="3:4" ht="12.75">
      <c r="C84" s="202" t="s">
        <v>26</v>
      </c>
      <c r="D84" s="202"/>
    </row>
  </sheetData>
  <printOptions/>
  <pageMargins left="1.1811023622047245" right="0.1968503937007874" top="0.7874015748031497" bottom="0.98425196850393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6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4.125" style="0" customWidth="1"/>
    <col min="2" max="2" width="31.25390625" style="0" customWidth="1"/>
    <col min="3" max="3" width="10.875" style="0" customWidth="1"/>
    <col min="4" max="5" width="12.25390625" style="0" customWidth="1"/>
    <col min="6" max="6" width="11.25390625" style="0" customWidth="1"/>
    <col min="7" max="12" width="10.125" style="0" bestFit="1" customWidth="1"/>
  </cols>
  <sheetData>
    <row r="2" spans="1:12" ht="15">
      <c r="A2" s="277"/>
      <c r="B2" s="277"/>
      <c r="C2" s="277"/>
      <c r="D2" s="277" t="s">
        <v>969</v>
      </c>
      <c r="E2" s="277"/>
      <c r="F2" s="277"/>
      <c r="G2" s="277"/>
      <c r="H2" s="277"/>
      <c r="I2" s="277"/>
      <c r="J2" s="277"/>
      <c r="K2" s="277"/>
      <c r="L2" s="277"/>
    </row>
    <row r="3" spans="1:12" ht="15">
      <c r="A3" s="277"/>
      <c r="B3" s="277"/>
      <c r="C3" s="277"/>
      <c r="D3" s="277" t="s">
        <v>493</v>
      </c>
      <c r="E3" s="277"/>
      <c r="F3" s="277"/>
      <c r="G3" s="277"/>
      <c r="H3" s="277"/>
      <c r="I3" s="277"/>
      <c r="J3" s="277"/>
      <c r="K3" s="277"/>
      <c r="L3" s="277"/>
    </row>
    <row r="4" spans="1:12" ht="15">
      <c r="A4" s="277"/>
      <c r="B4" s="277"/>
      <c r="C4" s="277"/>
      <c r="D4" s="277" t="s">
        <v>955</v>
      </c>
      <c r="E4" s="277"/>
      <c r="F4" s="277"/>
      <c r="G4" s="277"/>
      <c r="H4" s="277"/>
      <c r="I4" s="277"/>
      <c r="J4" s="277"/>
      <c r="K4" s="277"/>
      <c r="L4" s="277"/>
    </row>
    <row r="5" spans="1:12" ht="15">
      <c r="A5" s="277"/>
      <c r="B5" s="276" t="s">
        <v>257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:12" ht="15.75" thickBot="1">
      <c r="A6" s="277"/>
      <c r="B6" s="277"/>
      <c r="C6" s="277"/>
      <c r="D6" s="277"/>
      <c r="E6" s="277"/>
      <c r="F6" s="277"/>
      <c r="G6" s="277"/>
      <c r="H6" s="705" t="s">
        <v>546</v>
      </c>
      <c r="I6" s="277" t="s">
        <v>547</v>
      </c>
      <c r="J6" s="277"/>
      <c r="K6" s="277"/>
      <c r="L6" s="277"/>
    </row>
    <row r="7" spans="1:12" ht="15.75" thickTop="1">
      <c r="A7" s="278"/>
      <c r="B7" s="279"/>
      <c r="C7" s="279" t="s">
        <v>248</v>
      </c>
      <c r="D7" s="280"/>
      <c r="E7" s="280" t="s">
        <v>249</v>
      </c>
      <c r="F7" s="280"/>
      <c r="G7" s="280"/>
      <c r="H7" s="280"/>
      <c r="I7" s="280"/>
      <c r="J7" s="280"/>
      <c r="K7" s="280"/>
      <c r="L7" s="636"/>
    </row>
    <row r="8" spans="1:12" ht="15">
      <c r="A8" s="281" t="s">
        <v>637</v>
      </c>
      <c r="B8" s="282" t="s">
        <v>250</v>
      </c>
      <c r="C8" s="283" t="s">
        <v>21</v>
      </c>
      <c r="D8" s="283">
        <v>2006</v>
      </c>
      <c r="E8" s="283">
        <v>2007</v>
      </c>
      <c r="F8" s="283">
        <v>2008</v>
      </c>
      <c r="G8" s="283">
        <v>2009</v>
      </c>
      <c r="H8" s="283">
        <v>2010</v>
      </c>
      <c r="I8" s="283">
        <v>2011</v>
      </c>
      <c r="J8" s="283">
        <v>2012</v>
      </c>
      <c r="K8" s="283">
        <v>2013</v>
      </c>
      <c r="L8" s="637">
        <v>2014</v>
      </c>
    </row>
    <row r="9" spans="1:12" ht="15.75" thickBot="1">
      <c r="A9" s="284"/>
      <c r="B9" s="285"/>
      <c r="C9" s="286" t="s">
        <v>460</v>
      </c>
      <c r="D9" s="285"/>
      <c r="E9" s="285"/>
      <c r="F9" s="285"/>
      <c r="G9" s="285"/>
      <c r="H9" s="285"/>
      <c r="I9" s="285"/>
      <c r="J9" s="285"/>
      <c r="K9" s="285"/>
      <c r="L9" s="638"/>
    </row>
    <row r="10" spans="1:12" ht="15" thickTop="1">
      <c r="A10" s="290">
        <v>1</v>
      </c>
      <c r="B10" s="291" t="s">
        <v>258</v>
      </c>
      <c r="C10" s="292">
        <v>160000</v>
      </c>
      <c r="D10" s="292">
        <v>0</v>
      </c>
      <c r="E10" s="292"/>
      <c r="F10" s="292"/>
      <c r="G10" s="292"/>
      <c r="H10" s="292"/>
      <c r="I10" s="292"/>
      <c r="J10" s="292"/>
      <c r="K10" s="292"/>
      <c r="L10" s="639"/>
    </row>
    <row r="11" spans="1:12" ht="14.25">
      <c r="A11" s="630">
        <v>2</v>
      </c>
      <c r="B11" s="631" t="s">
        <v>260</v>
      </c>
      <c r="C11" s="632">
        <f>SUM(C12:C18)</f>
        <v>5556410</v>
      </c>
      <c r="D11" s="632">
        <f>SUM(D12:D18)</f>
        <v>4268464</v>
      </c>
      <c r="E11" s="632">
        <f aca="true" t="shared" si="0" ref="E11:J11">SUM(E12:E18)</f>
        <v>2615980</v>
      </c>
      <c r="F11" s="632">
        <f t="shared" si="0"/>
        <v>1555980</v>
      </c>
      <c r="G11" s="632">
        <f t="shared" si="0"/>
        <v>515980</v>
      </c>
      <c r="H11" s="632">
        <f t="shared" si="0"/>
        <v>0</v>
      </c>
      <c r="I11" s="632">
        <f t="shared" si="0"/>
        <v>0</v>
      </c>
      <c r="J11" s="632">
        <f t="shared" si="0"/>
        <v>0</v>
      </c>
      <c r="K11" s="632">
        <f>SUM(K12:K18)</f>
        <v>0</v>
      </c>
      <c r="L11" s="640">
        <f>SUM(L12:L18)</f>
        <v>0</v>
      </c>
    </row>
    <row r="12" spans="1:12" ht="15">
      <c r="A12" s="633" t="s">
        <v>26</v>
      </c>
      <c r="B12" s="634" t="s">
        <v>274</v>
      </c>
      <c r="C12" s="635">
        <v>332946</v>
      </c>
      <c r="D12" s="635">
        <v>0</v>
      </c>
      <c r="E12" s="635">
        <v>0</v>
      </c>
      <c r="F12" s="635">
        <v>0</v>
      </c>
      <c r="G12" s="635">
        <v>0</v>
      </c>
      <c r="H12" s="635"/>
      <c r="I12" s="635"/>
      <c r="J12" s="635"/>
      <c r="K12" s="635"/>
      <c r="L12" s="641"/>
    </row>
    <row r="13" spans="1:12" ht="15">
      <c r="A13" s="633" t="s">
        <v>26</v>
      </c>
      <c r="B13" s="634" t="s">
        <v>261</v>
      </c>
      <c r="C13" s="635">
        <v>1350000</v>
      </c>
      <c r="D13" s="635">
        <v>1200000</v>
      </c>
      <c r="E13" s="635">
        <v>700000</v>
      </c>
      <c r="F13" s="635">
        <v>200000</v>
      </c>
      <c r="G13" s="635">
        <v>0</v>
      </c>
      <c r="H13" s="635"/>
      <c r="I13" s="635"/>
      <c r="J13" s="635"/>
      <c r="K13" s="635"/>
      <c r="L13" s="641"/>
    </row>
    <row r="14" spans="1:12" ht="15">
      <c r="A14" s="633" t="s">
        <v>26</v>
      </c>
      <c r="B14" s="634" t="s">
        <v>262</v>
      </c>
      <c r="C14" s="635">
        <v>150000</v>
      </c>
      <c r="D14" s="635">
        <v>0</v>
      </c>
      <c r="E14" s="635">
        <v>0</v>
      </c>
      <c r="F14" s="635">
        <v>0</v>
      </c>
      <c r="G14" s="635">
        <v>0</v>
      </c>
      <c r="H14" s="635"/>
      <c r="I14" s="635"/>
      <c r="J14" s="635"/>
      <c r="K14" s="635"/>
      <c r="L14" s="641"/>
    </row>
    <row r="15" spans="1:12" ht="15">
      <c r="A15" s="633"/>
      <c r="B15" s="634" t="s">
        <v>263</v>
      </c>
      <c r="C15" s="635">
        <v>400000</v>
      </c>
      <c r="D15" s="635">
        <v>200000</v>
      </c>
      <c r="E15" s="635">
        <v>0</v>
      </c>
      <c r="F15" s="635">
        <v>0</v>
      </c>
      <c r="G15" s="635"/>
      <c r="H15" s="635"/>
      <c r="I15" s="635"/>
      <c r="J15" s="635"/>
      <c r="K15" s="635"/>
      <c r="L15" s="641"/>
    </row>
    <row r="16" spans="1:12" ht="15">
      <c r="A16" s="633"/>
      <c r="B16" s="634" t="s">
        <v>264</v>
      </c>
      <c r="C16" s="635">
        <v>420484</v>
      </c>
      <c r="D16" s="635">
        <v>232484</v>
      </c>
      <c r="E16" s="635">
        <v>0</v>
      </c>
      <c r="F16" s="635"/>
      <c r="G16" s="635"/>
      <c r="H16" s="635"/>
      <c r="I16" s="635"/>
      <c r="J16" s="635"/>
      <c r="K16" s="635"/>
      <c r="L16" s="641"/>
    </row>
    <row r="17" spans="1:12" ht="15">
      <c r="A17" s="633"/>
      <c r="B17" s="634" t="s">
        <v>265</v>
      </c>
      <c r="C17" s="635">
        <v>320000</v>
      </c>
      <c r="D17" s="635">
        <v>160000</v>
      </c>
      <c r="E17" s="635">
        <v>0</v>
      </c>
      <c r="F17" s="635"/>
      <c r="G17" s="635"/>
      <c r="H17" s="635"/>
      <c r="I17" s="635"/>
      <c r="J17" s="635"/>
      <c r="K17" s="635"/>
      <c r="L17" s="641"/>
    </row>
    <row r="18" spans="1:12" ht="15">
      <c r="A18" s="633" t="s">
        <v>26</v>
      </c>
      <c r="B18" s="634" t="s">
        <v>545</v>
      </c>
      <c r="C18" s="635">
        <v>2582980</v>
      </c>
      <c r="D18" s="635">
        <v>2475980</v>
      </c>
      <c r="E18" s="635">
        <v>1915980</v>
      </c>
      <c r="F18" s="635">
        <v>1355980</v>
      </c>
      <c r="G18" s="635">
        <v>515980</v>
      </c>
      <c r="H18" s="635">
        <v>0</v>
      </c>
      <c r="I18" s="635"/>
      <c r="J18" s="635"/>
      <c r="K18" s="635"/>
      <c r="L18" s="641"/>
    </row>
    <row r="19" spans="1:12" ht="14.25">
      <c r="A19" s="630">
        <v>3</v>
      </c>
      <c r="B19" s="631" t="s">
        <v>266</v>
      </c>
      <c r="C19" s="632">
        <f aca="true" t="shared" si="1" ref="C19:L19">SUM(C20:C24)</f>
        <v>2586667</v>
      </c>
      <c r="D19" s="632">
        <f t="shared" si="1"/>
        <v>2130217</v>
      </c>
      <c r="E19" s="632">
        <f t="shared" si="1"/>
        <v>1474817</v>
      </c>
      <c r="F19" s="632">
        <f t="shared" si="1"/>
        <v>803637</v>
      </c>
      <c r="G19" s="632">
        <f t="shared" si="1"/>
        <v>334000</v>
      </c>
      <c r="H19" s="632">
        <f t="shared" si="1"/>
        <v>0</v>
      </c>
      <c r="I19" s="632">
        <f t="shared" si="1"/>
        <v>0</v>
      </c>
      <c r="J19" s="632">
        <f t="shared" si="1"/>
        <v>0</v>
      </c>
      <c r="K19" s="632">
        <f t="shared" si="1"/>
        <v>0</v>
      </c>
      <c r="L19" s="640">
        <f t="shared" si="1"/>
        <v>0</v>
      </c>
    </row>
    <row r="20" spans="1:12" ht="15">
      <c r="A20" s="633"/>
      <c r="B20" s="634" t="s">
        <v>267</v>
      </c>
      <c r="C20" s="635">
        <v>62500</v>
      </c>
      <c r="D20" s="635">
        <v>0</v>
      </c>
      <c r="E20" s="635"/>
      <c r="F20" s="635"/>
      <c r="G20" s="635"/>
      <c r="H20" s="635"/>
      <c r="I20" s="635"/>
      <c r="J20" s="635"/>
      <c r="K20" s="635"/>
      <c r="L20" s="641"/>
    </row>
    <row r="21" spans="1:12" ht="15">
      <c r="A21" s="633"/>
      <c r="B21" s="634" t="s">
        <v>268</v>
      </c>
      <c r="C21" s="635">
        <v>42000</v>
      </c>
      <c r="D21" s="635">
        <v>0</v>
      </c>
      <c r="E21" s="635"/>
      <c r="F21" s="635"/>
      <c r="G21" s="635"/>
      <c r="H21" s="635"/>
      <c r="I21" s="635"/>
      <c r="J21" s="635"/>
      <c r="K21" s="635"/>
      <c r="L21" s="641"/>
    </row>
    <row r="22" spans="1:12" ht="15">
      <c r="A22" s="633"/>
      <c r="B22" s="634" t="s">
        <v>269</v>
      </c>
      <c r="C22" s="635">
        <v>293650</v>
      </c>
      <c r="D22" s="635">
        <v>149950</v>
      </c>
      <c r="E22" s="635">
        <v>89950</v>
      </c>
      <c r="F22" s="635">
        <v>0</v>
      </c>
      <c r="G22" s="635"/>
      <c r="H22" s="635"/>
      <c r="I22" s="635"/>
      <c r="J22" s="635"/>
      <c r="K22" s="635"/>
      <c r="L22" s="641"/>
    </row>
    <row r="23" spans="1:12" ht="15">
      <c r="A23" s="633"/>
      <c r="B23" s="634" t="s">
        <v>270</v>
      </c>
      <c r="C23" s="635">
        <v>550547</v>
      </c>
      <c r="D23" s="635">
        <v>371267</v>
      </c>
      <c r="E23" s="635">
        <v>200867</v>
      </c>
      <c r="F23" s="635">
        <v>44637</v>
      </c>
      <c r="G23" s="635">
        <v>0</v>
      </c>
      <c r="H23" s="635"/>
      <c r="I23" s="635"/>
      <c r="J23" s="635"/>
      <c r="K23" s="635"/>
      <c r="L23" s="641"/>
    </row>
    <row r="24" spans="1:12" ht="15">
      <c r="A24" s="633"/>
      <c r="B24" s="634" t="s">
        <v>461</v>
      </c>
      <c r="C24" s="635">
        <v>1637970</v>
      </c>
      <c r="D24" s="635">
        <v>1609000</v>
      </c>
      <c r="E24" s="635">
        <v>1184000</v>
      </c>
      <c r="F24" s="635">
        <v>759000</v>
      </c>
      <c r="G24" s="635">
        <v>334000</v>
      </c>
      <c r="H24" s="635"/>
      <c r="I24" s="635"/>
      <c r="J24" s="635"/>
      <c r="K24" s="635"/>
      <c r="L24" s="641"/>
    </row>
    <row r="25" spans="1:12" ht="14.25">
      <c r="A25" s="630">
        <v>4</v>
      </c>
      <c r="B25" s="631" t="s">
        <v>271</v>
      </c>
      <c r="C25" s="632"/>
      <c r="D25" s="632">
        <v>6977703</v>
      </c>
      <c r="E25" s="632">
        <v>6960000</v>
      </c>
      <c r="F25" s="632">
        <v>6090000</v>
      </c>
      <c r="G25" s="632">
        <v>5220000</v>
      </c>
      <c r="H25" s="632">
        <v>4350000</v>
      </c>
      <c r="I25" s="632">
        <v>3480000</v>
      </c>
      <c r="J25" s="632">
        <v>2610000</v>
      </c>
      <c r="K25" s="632">
        <v>1740000</v>
      </c>
      <c r="L25" s="640">
        <v>870000</v>
      </c>
    </row>
    <row r="26" spans="1:12" ht="14.25">
      <c r="A26" s="630">
        <v>5</v>
      </c>
      <c r="B26" s="631" t="s">
        <v>272</v>
      </c>
      <c r="C26" s="632"/>
      <c r="D26" s="632">
        <f>'zał.nr 1 dochody '!F133</f>
        <v>1905287</v>
      </c>
      <c r="E26" s="632">
        <v>1880000</v>
      </c>
      <c r="F26" s="632">
        <v>1410000</v>
      </c>
      <c r="G26" s="632">
        <v>940000</v>
      </c>
      <c r="H26" s="632">
        <v>470000</v>
      </c>
      <c r="I26" s="632">
        <v>0</v>
      </c>
      <c r="J26" s="632"/>
      <c r="K26" s="632"/>
      <c r="L26" s="640"/>
    </row>
    <row r="27" spans="1:12" ht="15.75" thickBot="1">
      <c r="A27" s="290">
        <v>6</v>
      </c>
      <c r="B27" s="291" t="s">
        <v>273</v>
      </c>
      <c r="C27" s="287">
        <v>0</v>
      </c>
      <c r="D27" s="287">
        <v>0</v>
      </c>
      <c r="E27" s="287" t="s">
        <v>26</v>
      </c>
      <c r="F27" s="287" t="s">
        <v>26</v>
      </c>
      <c r="G27" s="287" t="s">
        <v>26</v>
      </c>
      <c r="H27" s="287" t="s">
        <v>26</v>
      </c>
      <c r="I27" s="287" t="s">
        <v>26</v>
      </c>
      <c r="J27" s="287" t="s">
        <v>26</v>
      </c>
      <c r="K27" s="287" t="s">
        <v>26</v>
      </c>
      <c r="L27" s="642" t="s">
        <v>26</v>
      </c>
    </row>
    <row r="28" spans="1:12" ht="15.75" thickBot="1">
      <c r="A28" s="293">
        <v>7</v>
      </c>
      <c r="B28" s="288" t="s">
        <v>548</v>
      </c>
      <c r="C28" s="289">
        <f>SUM(C10+C11+C19)</f>
        <v>8303077</v>
      </c>
      <c r="D28" s="289">
        <f>SUM(D10+D11+D19+D25+D26)</f>
        <v>15281671</v>
      </c>
      <c r="E28" s="289">
        <f aca="true" t="shared" si="2" ref="E28:J28">SUM(E10+E11+E19+E25+E26)</f>
        <v>12930797</v>
      </c>
      <c r="F28" s="289">
        <f t="shared" si="2"/>
        <v>9859617</v>
      </c>
      <c r="G28" s="289">
        <f t="shared" si="2"/>
        <v>7009980</v>
      </c>
      <c r="H28" s="289">
        <f t="shared" si="2"/>
        <v>4820000</v>
      </c>
      <c r="I28" s="289">
        <f t="shared" si="2"/>
        <v>3480000</v>
      </c>
      <c r="J28" s="289">
        <f t="shared" si="2"/>
        <v>2610000</v>
      </c>
      <c r="K28" s="289">
        <f>SUM(K10+K11+K19+K25+K26)</f>
        <v>1740000</v>
      </c>
      <c r="L28" s="643">
        <f>SUM(L10+L11+L19+L25+L26)</f>
        <v>870000</v>
      </c>
    </row>
    <row r="29" spans="1:12" ht="15">
      <c r="A29" s="290">
        <v>8</v>
      </c>
      <c r="B29" s="282" t="s">
        <v>259</v>
      </c>
      <c r="C29" s="287">
        <v>40921246</v>
      </c>
      <c r="D29" s="287">
        <f>'zał.nr 1 dochody '!F131</f>
        <v>39058573</v>
      </c>
      <c r="E29" s="287">
        <f aca="true" t="shared" si="3" ref="E29:J29">D29</f>
        <v>39058573</v>
      </c>
      <c r="F29" s="287">
        <f t="shared" si="3"/>
        <v>39058573</v>
      </c>
      <c r="G29" s="287">
        <f t="shared" si="3"/>
        <v>39058573</v>
      </c>
      <c r="H29" s="287">
        <f t="shared" si="3"/>
        <v>39058573</v>
      </c>
      <c r="I29" s="287">
        <f t="shared" si="3"/>
        <v>39058573</v>
      </c>
      <c r="J29" s="287">
        <f t="shared" si="3"/>
        <v>39058573</v>
      </c>
      <c r="K29" s="287">
        <f>J29</f>
        <v>39058573</v>
      </c>
      <c r="L29" s="642">
        <f>K29</f>
        <v>39058573</v>
      </c>
    </row>
    <row r="30" spans="1:12" ht="15.75" thickBot="1">
      <c r="A30" s="627">
        <v>9</v>
      </c>
      <c r="B30" s="628" t="s">
        <v>256</v>
      </c>
      <c r="C30" s="629">
        <f aca="true" t="shared" si="4" ref="C30:J30">C28/C29*100</f>
        <v>20.29038167606138</v>
      </c>
      <c r="D30" s="629">
        <f t="shared" si="4"/>
        <v>39.1250110443103</v>
      </c>
      <c r="E30" s="629">
        <f t="shared" si="4"/>
        <v>33.106168522849</v>
      </c>
      <c r="F30" s="629">
        <f t="shared" si="4"/>
        <v>25.24315724488962</v>
      </c>
      <c r="G30" s="629">
        <f t="shared" si="4"/>
        <v>17.947353068940846</v>
      </c>
      <c r="H30" s="629">
        <f t="shared" si="4"/>
        <v>12.340440599301978</v>
      </c>
      <c r="I30" s="629">
        <f t="shared" si="4"/>
        <v>8.909695702400597</v>
      </c>
      <c r="J30" s="629">
        <f t="shared" si="4"/>
        <v>6.682271776800448</v>
      </c>
      <c r="K30" s="629">
        <f>K28/K29*100</f>
        <v>4.454847851200299</v>
      </c>
      <c r="L30" s="644">
        <f>L28/L29*100</f>
        <v>2.2274239256001493</v>
      </c>
    </row>
    <row r="31" spans="1:12" ht="15.75" thickTop="1">
      <c r="A31" s="277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</row>
    <row r="32" spans="1:12" ht="15">
      <c r="A32" s="277" t="s">
        <v>26</v>
      </c>
      <c r="B32" s="277" t="s">
        <v>26</v>
      </c>
      <c r="C32" s="277"/>
      <c r="D32" s="277"/>
      <c r="E32" s="277"/>
      <c r="F32" s="277"/>
      <c r="G32" s="277"/>
      <c r="H32" s="277"/>
      <c r="I32" s="277"/>
      <c r="J32" s="277"/>
      <c r="K32" s="277"/>
      <c r="L32" s="277"/>
    </row>
    <row r="33" spans="1:12" ht="15">
      <c r="A33" s="277" t="s">
        <v>26</v>
      </c>
      <c r="B33" s="277" t="s">
        <v>26</v>
      </c>
      <c r="C33" s="277"/>
      <c r="D33" s="277"/>
      <c r="E33" s="277" t="s">
        <v>26</v>
      </c>
      <c r="F33" s="277"/>
      <c r="G33" s="277"/>
      <c r="H33" s="277"/>
      <c r="I33" s="277"/>
      <c r="J33" s="277"/>
      <c r="K33" s="277"/>
      <c r="L33" s="277"/>
    </row>
    <row r="34" spans="1:12" ht="15">
      <c r="A34" s="277"/>
      <c r="B34" s="277" t="s">
        <v>26</v>
      </c>
      <c r="C34" s="277"/>
      <c r="D34" s="277" t="s">
        <v>26</v>
      </c>
      <c r="E34" s="277"/>
      <c r="F34" s="277"/>
      <c r="G34" s="277"/>
      <c r="H34" s="277"/>
      <c r="I34" s="277"/>
      <c r="J34" s="277"/>
      <c r="K34" s="277"/>
      <c r="L34" s="277"/>
    </row>
    <row r="35" spans="1:12" ht="15">
      <c r="A35" s="277"/>
      <c r="B35" s="277"/>
      <c r="C35" s="277"/>
      <c r="D35" s="277" t="s">
        <v>26</v>
      </c>
      <c r="E35" s="277" t="s">
        <v>26</v>
      </c>
      <c r="F35" s="277"/>
      <c r="G35" s="277"/>
      <c r="H35" s="277"/>
      <c r="I35" s="277"/>
      <c r="J35" s="277"/>
      <c r="K35" s="277"/>
      <c r="L35" s="277"/>
    </row>
    <row r="36" spans="1:12" ht="15">
      <c r="A36" s="277"/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</row>
  </sheetData>
  <printOptions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9"/>
  <sheetViews>
    <sheetView workbookViewId="0" topLeftCell="A1">
      <selection activeCell="B3" sqref="B3"/>
    </sheetView>
  </sheetViews>
  <sheetFormatPr defaultColWidth="9.00390625" defaultRowHeight="12.75"/>
  <cols>
    <col min="1" max="1" width="3.75390625" style="0" customWidth="1"/>
    <col min="2" max="2" width="40.875" style="0" customWidth="1"/>
    <col min="3" max="3" width="10.75390625" style="0" hidden="1" customWidth="1"/>
    <col min="4" max="4" width="9.875" style="0" customWidth="1"/>
    <col min="5" max="5" width="10.125" style="0" customWidth="1"/>
    <col min="6" max="6" width="10.375" style="0" customWidth="1"/>
    <col min="7" max="7" width="9.875" style="0" customWidth="1"/>
    <col min="8" max="14" width="10.125" style="0" customWidth="1"/>
  </cols>
  <sheetData>
    <row r="2" ht="12.75">
      <c r="B2" t="s">
        <v>970</v>
      </c>
    </row>
    <row r="3" ht="12.75">
      <c r="B3" t="s">
        <v>396</v>
      </c>
    </row>
    <row r="4" spans="2:14" ht="15.75">
      <c r="B4" s="316" t="s">
        <v>159</v>
      </c>
      <c r="C4" s="646" t="s">
        <v>26</v>
      </c>
      <c r="D4" s="33"/>
      <c r="E4" s="33"/>
      <c r="F4" s="646" t="s">
        <v>416</v>
      </c>
      <c r="G4" s="33"/>
      <c r="H4" s="33"/>
      <c r="I4" s="33"/>
      <c r="J4" s="33"/>
      <c r="K4" s="33"/>
      <c r="L4" s="33"/>
      <c r="M4" s="33"/>
      <c r="N4" s="33"/>
    </row>
    <row r="5" spans="2:14" ht="13.5" thickBot="1">
      <c r="B5" s="610" t="s">
        <v>437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4.25" thickBot="1" thickTop="1">
      <c r="A6" s="611" t="s">
        <v>374</v>
      </c>
      <c r="B6" s="612" t="s">
        <v>889</v>
      </c>
      <c r="C6" s="613">
        <v>2004</v>
      </c>
      <c r="D6" s="613">
        <v>2005</v>
      </c>
      <c r="E6" s="613">
        <v>2006</v>
      </c>
      <c r="F6" s="613">
        <v>2007</v>
      </c>
      <c r="G6" s="613">
        <v>2008</v>
      </c>
      <c r="H6" s="613">
        <v>2009</v>
      </c>
      <c r="I6" s="613">
        <v>2010</v>
      </c>
      <c r="J6" s="613">
        <v>2011</v>
      </c>
      <c r="K6" s="613">
        <v>2012</v>
      </c>
      <c r="L6" s="613">
        <v>2013</v>
      </c>
      <c r="M6" s="613">
        <v>2014</v>
      </c>
      <c r="N6" s="613">
        <v>2015</v>
      </c>
    </row>
    <row r="7" spans="1:14" ht="13.5" thickTop="1">
      <c r="A7" s="666" t="s">
        <v>371</v>
      </c>
      <c r="B7" s="667" t="s">
        <v>392</v>
      </c>
      <c r="C7" s="668">
        <f>SUM(C8+C13+C14+C15+C16)</f>
        <v>34293</v>
      </c>
      <c r="D7" s="668">
        <f>SUM(D8+D13+D14+D15+D16)</f>
        <v>40921</v>
      </c>
      <c r="E7" s="668">
        <f aca="true" t="shared" si="0" ref="E7:N7">SUM(E8+E13+E14+E15)</f>
        <v>39059</v>
      </c>
      <c r="F7" s="668">
        <f t="shared" si="0"/>
        <v>39059</v>
      </c>
      <c r="G7" s="668">
        <f t="shared" si="0"/>
        <v>39059</v>
      </c>
      <c r="H7" s="668">
        <f t="shared" si="0"/>
        <v>39059</v>
      </c>
      <c r="I7" s="668">
        <f t="shared" si="0"/>
        <v>39059</v>
      </c>
      <c r="J7" s="668">
        <f t="shared" si="0"/>
        <v>39059</v>
      </c>
      <c r="K7" s="668">
        <f t="shared" si="0"/>
        <v>39059</v>
      </c>
      <c r="L7" s="668">
        <f t="shared" si="0"/>
        <v>39059</v>
      </c>
      <c r="M7" s="668">
        <f t="shared" si="0"/>
        <v>39059</v>
      </c>
      <c r="N7" s="668">
        <f t="shared" si="0"/>
        <v>39059</v>
      </c>
    </row>
    <row r="8" spans="1:14" ht="12.75">
      <c r="A8" s="651" t="s">
        <v>438</v>
      </c>
      <c r="B8" s="652" t="s">
        <v>439</v>
      </c>
      <c r="C8" s="653">
        <f aca="true" t="shared" si="1" ref="C8:N8">SUM(C9:C11)</f>
        <v>14333</v>
      </c>
      <c r="D8" s="653">
        <f t="shared" si="1"/>
        <v>15714</v>
      </c>
      <c r="E8" s="653">
        <f t="shared" si="1"/>
        <v>17152</v>
      </c>
      <c r="F8" s="653">
        <f t="shared" si="1"/>
        <v>17152</v>
      </c>
      <c r="G8" s="653">
        <f t="shared" si="1"/>
        <v>17152</v>
      </c>
      <c r="H8" s="653">
        <f t="shared" si="1"/>
        <v>17152</v>
      </c>
      <c r="I8" s="653">
        <f t="shared" si="1"/>
        <v>17152</v>
      </c>
      <c r="J8" s="653">
        <f t="shared" si="1"/>
        <v>17152</v>
      </c>
      <c r="K8" s="653">
        <f t="shared" si="1"/>
        <v>17152</v>
      </c>
      <c r="L8" s="653">
        <f t="shared" si="1"/>
        <v>17152</v>
      </c>
      <c r="M8" s="653">
        <f t="shared" si="1"/>
        <v>17152</v>
      </c>
      <c r="N8" s="653">
        <f t="shared" si="1"/>
        <v>17152</v>
      </c>
    </row>
    <row r="9" spans="1:14" ht="12.75">
      <c r="A9" s="651"/>
      <c r="B9" s="652" t="s">
        <v>440</v>
      </c>
      <c r="C9" s="653">
        <v>8304</v>
      </c>
      <c r="D9" s="653">
        <v>9245</v>
      </c>
      <c r="E9" s="653">
        <v>9975</v>
      </c>
      <c r="F9" s="653">
        <f aca="true" t="shared" si="2" ref="F9:J11">E9*100%</f>
        <v>9975</v>
      </c>
      <c r="G9" s="653">
        <f t="shared" si="2"/>
        <v>9975</v>
      </c>
      <c r="H9" s="653">
        <f t="shared" si="2"/>
        <v>9975</v>
      </c>
      <c r="I9" s="653">
        <f t="shared" si="2"/>
        <v>9975</v>
      </c>
      <c r="J9" s="653">
        <f t="shared" si="2"/>
        <v>9975</v>
      </c>
      <c r="K9" s="653">
        <f aca="true" t="shared" si="3" ref="K9:N11">J9*100%</f>
        <v>9975</v>
      </c>
      <c r="L9" s="653">
        <f t="shared" si="3"/>
        <v>9975</v>
      </c>
      <c r="M9" s="653">
        <f t="shared" si="3"/>
        <v>9975</v>
      </c>
      <c r="N9" s="653">
        <f t="shared" si="3"/>
        <v>9975</v>
      </c>
    </row>
    <row r="10" spans="1:14" ht="12.75">
      <c r="A10" s="651"/>
      <c r="B10" s="652" t="s">
        <v>441</v>
      </c>
      <c r="C10" s="653">
        <v>1727</v>
      </c>
      <c r="D10" s="653">
        <v>1619</v>
      </c>
      <c r="E10" s="653">
        <v>1479</v>
      </c>
      <c r="F10" s="653">
        <f t="shared" si="2"/>
        <v>1479</v>
      </c>
      <c r="G10" s="653">
        <f t="shared" si="2"/>
        <v>1479</v>
      </c>
      <c r="H10" s="653">
        <f t="shared" si="2"/>
        <v>1479</v>
      </c>
      <c r="I10" s="653">
        <f t="shared" si="2"/>
        <v>1479</v>
      </c>
      <c r="J10" s="653">
        <f t="shared" si="2"/>
        <v>1479</v>
      </c>
      <c r="K10" s="653">
        <f t="shared" si="3"/>
        <v>1479</v>
      </c>
      <c r="L10" s="653">
        <f t="shared" si="3"/>
        <v>1479</v>
      </c>
      <c r="M10" s="653">
        <f t="shared" si="3"/>
        <v>1479</v>
      </c>
      <c r="N10" s="653">
        <f t="shared" si="3"/>
        <v>1479</v>
      </c>
    </row>
    <row r="11" spans="1:14" ht="12.75">
      <c r="A11" s="651"/>
      <c r="B11" s="652" t="s">
        <v>442</v>
      </c>
      <c r="C11" s="653">
        <v>4302</v>
      </c>
      <c r="D11" s="653">
        <v>4850</v>
      </c>
      <c r="E11" s="653">
        <v>5698</v>
      </c>
      <c r="F11" s="653">
        <f t="shared" si="2"/>
        <v>5698</v>
      </c>
      <c r="G11" s="653">
        <f t="shared" si="2"/>
        <v>5698</v>
      </c>
      <c r="H11" s="653">
        <f t="shared" si="2"/>
        <v>5698</v>
      </c>
      <c r="I11" s="653">
        <f t="shared" si="2"/>
        <v>5698</v>
      </c>
      <c r="J11" s="653">
        <f t="shared" si="2"/>
        <v>5698</v>
      </c>
      <c r="K11" s="653">
        <f t="shared" si="3"/>
        <v>5698</v>
      </c>
      <c r="L11" s="653">
        <f t="shared" si="3"/>
        <v>5698</v>
      </c>
      <c r="M11" s="653">
        <f t="shared" si="3"/>
        <v>5698</v>
      </c>
      <c r="N11" s="653">
        <f t="shared" si="3"/>
        <v>5698</v>
      </c>
    </row>
    <row r="12" spans="1:14" ht="12.75">
      <c r="A12" s="651"/>
      <c r="B12" s="652" t="s">
        <v>443</v>
      </c>
      <c r="C12" s="653"/>
      <c r="D12" s="653"/>
      <c r="E12" s="653"/>
      <c r="F12" s="653"/>
      <c r="G12" s="653"/>
      <c r="H12" s="653"/>
      <c r="I12" s="653"/>
      <c r="J12" s="653"/>
      <c r="K12" s="653"/>
      <c r="L12" s="653"/>
      <c r="M12" s="653"/>
      <c r="N12" s="653"/>
    </row>
    <row r="13" spans="1:14" ht="12.75">
      <c r="A13" s="651" t="s">
        <v>444</v>
      </c>
      <c r="B13" s="654" t="s">
        <v>890</v>
      </c>
      <c r="C13" s="653">
        <v>13657</v>
      </c>
      <c r="D13" s="653">
        <v>13425</v>
      </c>
      <c r="E13" s="653">
        <v>12927</v>
      </c>
      <c r="F13" s="653">
        <f aca="true" t="shared" si="4" ref="F13:I14">E13*100%</f>
        <v>12927</v>
      </c>
      <c r="G13" s="653">
        <f t="shared" si="4"/>
        <v>12927</v>
      </c>
      <c r="H13" s="653">
        <f t="shared" si="4"/>
        <v>12927</v>
      </c>
      <c r="I13" s="653">
        <f t="shared" si="4"/>
        <v>12927</v>
      </c>
      <c r="J13" s="653">
        <f aca="true" t="shared" si="5" ref="J13:N14">I13*100%</f>
        <v>12927</v>
      </c>
      <c r="K13" s="653">
        <f t="shared" si="5"/>
        <v>12927</v>
      </c>
      <c r="L13" s="653">
        <f t="shared" si="5"/>
        <v>12927</v>
      </c>
      <c r="M13" s="653">
        <f t="shared" si="5"/>
        <v>12927</v>
      </c>
      <c r="N13" s="653">
        <f t="shared" si="5"/>
        <v>12927</v>
      </c>
    </row>
    <row r="14" spans="1:14" ht="12.75">
      <c r="A14" s="651" t="s">
        <v>445</v>
      </c>
      <c r="B14" s="652" t="s">
        <v>446</v>
      </c>
      <c r="C14" s="653">
        <v>4693</v>
      </c>
      <c r="D14" s="653">
        <v>6368</v>
      </c>
      <c r="E14" s="653">
        <v>7962</v>
      </c>
      <c r="F14" s="653">
        <f t="shared" si="4"/>
        <v>7962</v>
      </c>
      <c r="G14" s="653">
        <f t="shared" si="4"/>
        <v>7962</v>
      </c>
      <c r="H14" s="653">
        <f t="shared" si="4"/>
        <v>7962</v>
      </c>
      <c r="I14" s="653">
        <f t="shared" si="4"/>
        <v>7962</v>
      </c>
      <c r="J14" s="653">
        <f t="shared" si="5"/>
        <v>7962</v>
      </c>
      <c r="K14" s="653">
        <f t="shared" si="5"/>
        <v>7962</v>
      </c>
      <c r="L14" s="653">
        <f t="shared" si="5"/>
        <v>7962</v>
      </c>
      <c r="M14" s="653">
        <f t="shared" si="5"/>
        <v>7962</v>
      </c>
      <c r="N14" s="653">
        <f t="shared" si="5"/>
        <v>7962</v>
      </c>
    </row>
    <row r="15" spans="1:14" ht="12.75">
      <c r="A15" s="651" t="s">
        <v>447</v>
      </c>
      <c r="B15" s="652" t="s">
        <v>448</v>
      </c>
      <c r="C15" s="653">
        <v>1583</v>
      </c>
      <c r="D15" s="653">
        <v>1720</v>
      </c>
      <c r="E15" s="653">
        <v>1018</v>
      </c>
      <c r="F15" s="653">
        <f aca="true" t="shared" si="6" ref="F15:N15">E15*100%</f>
        <v>1018</v>
      </c>
      <c r="G15" s="653">
        <f t="shared" si="6"/>
        <v>1018</v>
      </c>
      <c r="H15" s="653">
        <f t="shared" si="6"/>
        <v>1018</v>
      </c>
      <c r="I15" s="653">
        <f t="shared" si="6"/>
        <v>1018</v>
      </c>
      <c r="J15" s="653">
        <f t="shared" si="6"/>
        <v>1018</v>
      </c>
      <c r="K15" s="653">
        <f t="shared" si="6"/>
        <v>1018</v>
      </c>
      <c r="L15" s="653">
        <f t="shared" si="6"/>
        <v>1018</v>
      </c>
      <c r="M15" s="653">
        <f t="shared" si="6"/>
        <v>1018</v>
      </c>
      <c r="N15" s="653">
        <f t="shared" si="6"/>
        <v>1018</v>
      </c>
    </row>
    <row r="16" spans="1:14" ht="12.75">
      <c r="A16" s="651" t="s">
        <v>449</v>
      </c>
      <c r="B16" s="652" t="s">
        <v>450</v>
      </c>
      <c r="C16" s="653">
        <v>27</v>
      </c>
      <c r="D16" s="653">
        <v>3694</v>
      </c>
      <c r="E16" s="653">
        <v>889</v>
      </c>
      <c r="F16" s="653"/>
      <c r="G16" s="653"/>
      <c r="H16" s="653"/>
      <c r="I16" s="653"/>
      <c r="J16" s="653"/>
      <c r="K16" s="653"/>
      <c r="L16" s="653"/>
      <c r="M16" s="653"/>
      <c r="N16" s="653"/>
    </row>
    <row r="17" spans="1:14" ht="12.75">
      <c r="A17" s="672" t="s">
        <v>372</v>
      </c>
      <c r="B17" s="673" t="s">
        <v>393</v>
      </c>
      <c r="C17" s="674">
        <f aca="true" t="shared" si="7" ref="C17:N17">SUM(C18+C19)</f>
        <v>34613</v>
      </c>
      <c r="D17" s="674">
        <f t="shared" si="7"/>
        <v>43232</v>
      </c>
      <c r="E17" s="674">
        <f t="shared" si="7"/>
        <v>46053</v>
      </c>
      <c r="F17" s="674">
        <f t="shared" si="7"/>
        <v>36004</v>
      </c>
      <c r="G17" s="674">
        <f t="shared" si="7"/>
        <v>36004</v>
      </c>
      <c r="H17" s="674">
        <f t="shared" si="7"/>
        <v>36004</v>
      </c>
      <c r="I17" s="674">
        <f t="shared" si="7"/>
        <v>36004</v>
      </c>
      <c r="J17" s="674">
        <f t="shared" si="7"/>
        <v>36004</v>
      </c>
      <c r="K17" s="674">
        <f t="shared" si="7"/>
        <v>36004</v>
      </c>
      <c r="L17" s="674">
        <f t="shared" si="7"/>
        <v>36004</v>
      </c>
      <c r="M17" s="674">
        <f t="shared" si="7"/>
        <v>36004</v>
      </c>
      <c r="N17" s="674">
        <f t="shared" si="7"/>
        <v>36004</v>
      </c>
    </row>
    <row r="18" spans="1:14" ht="12.75">
      <c r="A18" s="663" t="s">
        <v>438</v>
      </c>
      <c r="B18" s="664" t="s">
        <v>643</v>
      </c>
      <c r="C18" s="665">
        <v>29326</v>
      </c>
      <c r="D18" s="665">
        <v>33861</v>
      </c>
      <c r="E18" s="665">
        <v>34525</v>
      </c>
      <c r="F18" s="665">
        <f aca="true" t="shared" si="8" ref="F18:N18">E18*100%</f>
        <v>34525</v>
      </c>
      <c r="G18" s="665">
        <f t="shared" si="8"/>
        <v>34525</v>
      </c>
      <c r="H18" s="665">
        <f t="shared" si="8"/>
        <v>34525</v>
      </c>
      <c r="I18" s="665">
        <f t="shared" si="8"/>
        <v>34525</v>
      </c>
      <c r="J18" s="665">
        <f t="shared" si="8"/>
        <v>34525</v>
      </c>
      <c r="K18" s="665">
        <f t="shared" si="8"/>
        <v>34525</v>
      </c>
      <c r="L18" s="665">
        <f t="shared" si="8"/>
        <v>34525</v>
      </c>
      <c r="M18" s="665">
        <f t="shared" si="8"/>
        <v>34525</v>
      </c>
      <c r="N18" s="665">
        <f t="shared" si="8"/>
        <v>34525</v>
      </c>
    </row>
    <row r="19" spans="1:14" ht="12.75">
      <c r="A19" s="651" t="s">
        <v>444</v>
      </c>
      <c r="B19" s="652" t="s">
        <v>451</v>
      </c>
      <c r="C19" s="653">
        <v>5287</v>
      </c>
      <c r="D19" s="653">
        <v>9371</v>
      </c>
      <c r="E19" s="653">
        <v>11528</v>
      </c>
      <c r="F19" s="653">
        <f aca="true" t="shared" si="9" ref="F19:N19">F10+F16</f>
        <v>1479</v>
      </c>
      <c r="G19" s="653">
        <f t="shared" si="9"/>
        <v>1479</v>
      </c>
      <c r="H19" s="653">
        <f t="shared" si="9"/>
        <v>1479</v>
      </c>
      <c r="I19" s="653">
        <f t="shared" si="9"/>
        <v>1479</v>
      </c>
      <c r="J19" s="653">
        <f t="shared" si="9"/>
        <v>1479</v>
      </c>
      <c r="K19" s="653">
        <f t="shared" si="9"/>
        <v>1479</v>
      </c>
      <c r="L19" s="653">
        <f t="shared" si="9"/>
        <v>1479</v>
      </c>
      <c r="M19" s="653">
        <f t="shared" si="9"/>
        <v>1479</v>
      </c>
      <c r="N19" s="653">
        <f t="shared" si="9"/>
        <v>1479</v>
      </c>
    </row>
    <row r="20" spans="1:14" ht="12.75">
      <c r="A20" s="672" t="s">
        <v>373</v>
      </c>
      <c r="B20" s="673" t="s">
        <v>394</v>
      </c>
      <c r="C20" s="675">
        <f aca="true" t="shared" si="10" ref="C20:N20">SUM(C21+C25+C29+C30)</f>
        <v>2338</v>
      </c>
      <c r="D20" s="675">
        <f t="shared" si="10"/>
        <v>2905</v>
      </c>
      <c r="E20" s="675">
        <f t="shared" si="10"/>
        <v>2303</v>
      </c>
      <c r="F20" s="675">
        <f t="shared" si="10"/>
        <v>2951</v>
      </c>
      <c r="G20" s="675">
        <f t="shared" si="10"/>
        <v>3566</v>
      </c>
      <c r="H20" s="675">
        <f t="shared" si="10"/>
        <v>3228</v>
      </c>
      <c r="I20" s="675">
        <f t="shared" si="10"/>
        <v>2467</v>
      </c>
      <c r="J20" s="675">
        <f t="shared" si="10"/>
        <v>1540</v>
      </c>
      <c r="K20" s="675">
        <f t="shared" si="10"/>
        <v>1025</v>
      </c>
      <c r="L20" s="675">
        <f t="shared" si="10"/>
        <v>984</v>
      </c>
      <c r="M20" s="675">
        <f t="shared" si="10"/>
        <v>942</v>
      </c>
      <c r="N20" s="675">
        <f t="shared" si="10"/>
        <v>901</v>
      </c>
    </row>
    <row r="21" spans="1:14" ht="12.75">
      <c r="A21" s="663" t="s">
        <v>438</v>
      </c>
      <c r="B21" s="664" t="s">
        <v>395</v>
      </c>
      <c r="C21" s="665">
        <f aca="true" t="shared" si="11" ref="C21:I21">SUM(C22:C24)</f>
        <v>2108</v>
      </c>
      <c r="D21" s="665">
        <f t="shared" si="11"/>
        <v>2642</v>
      </c>
      <c r="E21" s="665">
        <f>SUM(E22:E24)</f>
        <v>2244</v>
      </c>
      <c r="F21" s="665">
        <f t="shared" si="11"/>
        <v>2554</v>
      </c>
      <c r="G21" s="665">
        <f t="shared" si="11"/>
        <v>1885</v>
      </c>
      <c r="H21" s="665">
        <f t="shared" si="11"/>
        <v>1594</v>
      </c>
      <c r="I21" s="665">
        <f t="shared" si="11"/>
        <v>1204</v>
      </c>
      <c r="J21" s="665">
        <f>SUM(J22:J24)</f>
        <v>0</v>
      </c>
      <c r="K21" s="665">
        <f>SUM(K22:K24)</f>
        <v>0</v>
      </c>
      <c r="L21" s="665">
        <f>SUM(L22:L24)</f>
        <v>0</v>
      </c>
      <c r="M21" s="665">
        <f>SUM(M22:M24)</f>
        <v>0</v>
      </c>
      <c r="N21" s="665">
        <f>SUM(N22:N24)</f>
        <v>0</v>
      </c>
    </row>
    <row r="22" spans="1:14" ht="12.75">
      <c r="A22" s="651"/>
      <c r="B22" s="652" t="s">
        <v>378</v>
      </c>
      <c r="C22" s="653">
        <v>1805</v>
      </c>
      <c r="D22" s="653">
        <v>2296</v>
      </c>
      <c r="E22" s="653">
        <v>1904</v>
      </c>
      <c r="F22" s="653">
        <v>2308</v>
      </c>
      <c r="G22" s="653">
        <v>1731</v>
      </c>
      <c r="H22" s="653">
        <v>1510</v>
      </c>
      <c r="I22" s="653">
        <v>1174</v>
      </c>
      <c r="J22" s="653">
        <v>0</v>
      </c>
      <c r="K22" s="653"/>
      <c r="L22" s="653"/>
      <c r="M22" s="653"/>
      <c r="N22" s="653"/>
    </row>
    <row r="23" spans="1:14" ht="42" customHeight="1">
      <c r="A23" s="651"/>
      <c r="B23" s="655" t="s">
        <v>387</v>
      </c>
      <c r="C23" s="653">
        <v>0</v>
      </c>
      <c r="D23" s="653">
        <v>0</v>
      </c>
      <c r="E23" s="653"/>
      <c r="F23" s="653"/>
      <c r="G23" s="653"/>
      <c r="H23" s="653"/>
      <c r="I23" s="653"/>
      <c r="J23" s="653"/>
      <c r="K23" s="653"/>
      <c r="L23" s="653"/>
      <c r="M23" s="653"/>
      <c r="N23" s="653"/>
    </row>
    <row r="24" spans="1:14" ht="12.75">
      <c r="A24" s="651"/>
      <c r="B24" s="652" t="s">
        <v>379</v>
      </c>
      <c r="C24" s="653">
        <v>303</v>
      </c>
      <c r="D24" s="653">
        <v>346</v>
      </c>
      <c r="E24" s="653">
        <v>340</v>
      </c>
      <c r="F24" s="653">
        <v>246</v>
      </c>
      <c r="G24" s="653">
        <v>154</v>
      </c>
      <c r="H24" s="653">
        <v>84</v>
      </c>
      <c r="I24" s="653">
        <v>30</v>
      </c>
      <c r="J24" s="653">
        <v>0</v>
      </c>
      <c r="K24" s="653"/>
      <c r="L24" s="653"/>
      <c r="M24" s="653"/>
      <c r="N24" s="653"/>
    </row>
    <row r="25" spans="1:14" ht="12.75">
      <c r="A25" s="651" t="s">
        <v>444</v>
      </c>
      <c r="B25" s="652" t="s">
        <v>380</v>
      </c>
      <c r="C25" s="653">
        <f aca="true" t="shared" si="12" ref="C25:I25">SUM(C26:C28)</f>
        <v>0</v>
      </c>
      <c r="D25" s="653">
        <f>SUM(D26:D28)</f>
        <v>0</v>
      </c>
      <c r="E25" s="653">
        <f>SUM(E26:E28)</f>
        <v>59</v>
      </c>
      <c r="F25" s="653">
        <f t="shared" si="12"/>
        <v>397</v>
      </c>
      <c r="G25" s="653">
        <f t="shared" si="12"/>
        <v>1681</v>
      </c>
      <c r="H25" s="653">
        <f t="shared" si="12"/>
        <v>1634</v>
      </c>
      <c r="I25" s="653">
        <f t="shared" si="12"/>
        <v>1263</v>
      </c>
      <c r="J25" s="653">
        <f>SUM(J26:J28)</f>
        <v>1540</v>
      </c>
      <c r="K25" s="653">
        <f>SUM(K26:K28)</f>
        <v>1025</v>
      </c>
      <c r="L25" s="653">
        <f>SUM(L26:L28)</f>
        <v>984</v>
      </c>
      <c r="M25" s="653">
        <f>SUM(M26:M28)</f>
        <v>942</v>
      </c>
      <c r="N25" s="653">
        <f>SUM(N26:N28)</f>
        <v>901</v>
      </c>
    </row>
    <row r="26" spans="1:14" ht="12.75">
      <c r="A26" s="651"/>
      <c r="B26" s="656" t="s">
        <v>381</v>
      </c>
      <c r="C26" s="653"/>
      <c r="D26" s="653"/>
      <c r="E26" s="657">
        <v>0</v>
      </c>
      <c r="F26" s="657">
        <v>43</v>
      </c>
      <c r="G26" s="657">
        <v>1340</v>
      </c>
      <c r="H26" s="657">
        <v>1340</v>
      </c>
      <c r="I26" s="657">
        <v>1016</v>
      </c>
      <c r="J26" s="657">
        <v>1340</v>
      </c>
      <c r="K26" s="657">
        <v>870</v>
      </c>
      <c r="L26" s="657">
        <v>870</v>
      </c>
      <c r="M26" s="657">
        <v>870</v>
      </c>
      <c r="N26" s="657">
        <v>870</v>
      </c>
    </row>
    <row r="27" spans="1:14" ht="38.25">
      <c r="A27" s="651"/>
      <c r="B27" s="655" t="s">
        <v>387</v>
      </c>
      <c r="C27" s="653"/>
      <c r="D27" s="653"/>
      <c r="E27" s="657"/>
      <c r="F27" s="657"/>
      <c r="G27" s="657"/>
      <c r="H27" s="657"/>
      <c r="I27" s="657"/>
      <c r="J27" s="657"/>
      <c r="K27" s="657"/>
      <c r="L27" s="657"/>
      <c r="M27" s="657"/>
      <c r="N27" s="657"/>
    </row>
    <row r="28" spans="1:14" ht="12.75">
      <c r="A28" s="651"/>
      <c r="B28" s="652" t="s">
        <v>379</v>
      </c>
      <c r="C28" s="653">
        <v>0</v>
      </c>
      <c r="D28" s="653">
        <v>0</v>
      </c>
      <c r="E28" s="653">
        <v>59</v>
      </c>
      <c r="F28" s="653">
        <v>354</v>
      </c>
      <c r="G28" s="653">
        <v>341</v>
      </c>
      <c r="H28" s="653">
        <v>294</v>
      </c>
      <c r="I28" s="653">
        <v>247</v>
      </c>
      <c r="J28" s="653">
        <v>200</v>
      </c>
      <c r="K28" s="653">
        <v>155</v>
      </c>
      <c r="L28" s="653">
        <v>114</v>
      </c>
      <c r="M28" s="653">
        <v>72</v>
      </c>
      <c r="N28" s="653">
        <v>31</v>
      </c>
    </row>
    <row r="29" spans="1:14" ht="12.75">
      <c r="A29" s="651" t="s">
        <v>445</v>
      </c>
      <c r="B29" s="652" t="s">
        <v>452</v>
      </c>
      <c r="C29" s="653">
        <v>230</v>
      </c>
      <c r="D29" s="653">
        <v>263</v>
      </c>
      <c r="E29" s="653">
        <v>0</v>
      </c>
      <c r="F29" s="653">
        <v>0</v>
      </c>
      <c r="G29" s="653">
        <v>0</v>
      </c>
      <c r="H29" s="653">
        <v>0</v>
      </c>
      <c r="I29" s="653">
        <v>0</v>
      </c>
      <c r="J29" s="653">
        <v>0</v>
      </c>
      <c r="K29" s="653">
        <v>0</v>
      </c>
      <c r="L29" s="653">
        <v>0</v>
      </c>
      <c r="M29" s="653">
        <v>0</v>
      </c>
      <c r="N29" s="653">
        <v>0</v>
      </c>
    </row>
    <row r="30" spans="1:14" ht="12.75">
      <c r="A30" s="669" t="s">
        <v>447</v>
      </c>
      <c r="B30" s="670" t="s">
        <v>382</v>
      </c>
      <c r="C30" s="671">
        <v>0</v>
      </c>
      <c r="D30" s="671">
        <v>0</v>
      </c>
      <c r="E30" s="671">
        <v>0</v>
      </c>
      <c r="F30" s="671">
        <v>0</v>
      </c>
      <c r="G30" s="671">
        <v>0</v>
      </c>
      <c r="H30" s="671">
        <v>0</v>
      </c>
      <c r="I30" s="671">
        <v>0</v>
      </c>
      <c r="J30" s="671">
        <v>0</v>
      </c>
      <c r="K30" s="671">
        <v>0</v>
      </c>
      <c r="L30" s="671">
        <v>0</v>
      </c>
      <c r="M30" s="671">
        <v>0</v>
      </c>
      <c r="N30" s="671">
        <v>0</v>
      </c>
    </row>
    <row r="31" spans="1:14" ht="12.75">
      <c r="A31" s="672" t="s">
        <v>774</v>
      </c>
      <c r="B31" s="673" t="s">
        <v>453</v>
      </c>
      <c r="C31" s="675">
        <f aca="true" t="shared" si="13" ref="C31:N31">SUM(C7-C17)</f>
        <v>-320</v>
      </c>
      <c r="D31" s="675">
        <f t="shared" si="13"/>
        <v>-2311</v>
      </c>
      <c r="E31" s="675">
        <f t="shared" si="13"/>
        <v>-6994</v>
      </c>
      <c r="F31" s="675">
        <f t="shared" si="13"/>
        <v>3055</v>
      </c>
      <c r="G31" s="675">
        <f t="shared" si="13"/>
        <v>3055</v>
      </c>
      <c r="H31" s="675">
        <f t="shared" si="13"/>
        <v>3055</v>
      </c>
      <c r="I31" s="675">
        <f t="shared" si="13"/>
        <v>3055</v>
      </c>
      <c r="J31" s="675">
        <f t="shared" si="13"/>
        <v>3055</v>
      </c>
      <c r="K31" s="675">
        <f t="shared" si="13"/>
        <v>3055</v>
      </c>
      <c r="L31" s="675">
        <f t="shared" si="13"/>
        <v>3055</v>
      </c>
      <c r="M31" s="675">
        <f t="shared" si="13"/>
        <v>3055</v>
      </c>
      <c r="N31" s="675">
        <f t="shared" si="13"/>
        <v>3055</v>
      </c>
    </row>
    <row r="32" spans="1:14" ht="12.75">
      <c r="A32" s="647"/>
      <c r="B32" s="614"/>
      <c r="C32" s="615"/>
      <c r="D32" s="615"/>
      <c r="E32" s="615"/>
      <c r="F32" s="615"/>
      <c r="G32" s="615"/>
      <c r="H32" s="615"/>
      <c r="I32" s="615"/>
      <c r="J32" s="615"/>
      <c r="K32" s="615"/>
      <c r="L32" s="615"/>
      <c r="M32" s="615"/>
      <c r="N32" s="615"/>
    </row>
    <row r="33" spans="1:14" ht="12.75">
      <c r="A33" s="672" t="s">
        <v>454</v>
      </c>
      <c r="B33" s="679" t="s">
        <v>383</v>
      </c>
      <c r="C33" s="675">
        <f>5535-C22+714+1227+400+241</f>
        <v>6312</v>
      </c>
      <c r="D33" s="675">
        <f>C33-D22-D26+1638+2583+66</f>
        <v>8303</v>
      </c>
      <c r="E33" s="675">
        <f>D33-E22-E26-E27+6978+1905</f>
        <v>15282</v>
      </c>
      <c r="F33" s="675">
        <f aca="true" t="shared" si="14" ref="F33:N33">E33-F22-F26-F27</f>
        <v>12931</v>
      </c>
      <c r="G33" s="675">
        <f t="shared" si="14"/>
        <v>9860</v>
      </c>
      <c r="H33" s="675">
        <f t="shared" si="14"/>
        <v>7010</v>
      </c>
      <c r="I33" s="675">
        <f t="shared" si="14"/>
        <v>4820</v>
      </c>
      <c r="J33" s="675">
        <f t="shared" si="14"/>
        <v>3480</v>
      </c>
      <c r="K33" s="675">
        <f t="shared" si="14"/>
        <v>2610</v>
      </c>
      <c r="L33" s="675">
        <f t="shared" si="14"/>
        <v>1740</v>
      </c>
      <c r="M33" s="675">
        <f t="shared" si="14"/>
        <v>870</v>
      </c>
      <c r="N33" s="675">
        <f t="shared" si="14"/>
        <v>0</v>
      </c>
    </row>
    <row r="34" spans="1:14" ht="38.25">
      <c r="A34" s="676"/>
      <c r="B34" s="678" t="s">
        <v>384</v>
      </c>
      <c r="C34" s="677"/>
      <c r="D34" s="677"/>
      <c r="E34" s="677"/>
      <c r="F34" s="677"/>
      <c r="G34" s="677"/>
      <c r="H34" s="677"/>
      <c r="I34" s="677"/>
      <c r="J34" s="677"/>
      <c r="K34" s="677"/>
      <c r="L34" s="677"/>
      <c r="M34" s="677"/>
      <c r="N34" s="677"/>
    </row>
    <row r="35" spans="1:14" ht="12.75">
      <c r="A35" s="659" t="s">
        <v>385</v>
      </c>
      <c r="B35" s="658" t="s">
        <v>386</v>
      </c>
      <c r="C35" s="660">
        <f aca="true" t="shared" si="15" ref="C35:N35">C33/C7</f>
        <v>0.18406088706149942</v>
      </c>
      <c r="D35" s="660">
        <f t="shared" si="15"/>
        <v>0.20290315485936317</v>
      </c>
      <c r="E35" s="660">
        <f t="shared" si="15"/>
        <v>0.3912542563813718</v>
      </c>
      <c r="F35" s="660">
        <f t="shared" si="15"/>
        <v>0.33106326326838886</v>
      </c>
      <c r="G35" s="660">
        <f t="shared" si="15"/>
        <v>0.2524386185002176</v>
      </c>
      <c r="H35" s="660">
        <f t="shared" si="15"/>
        <v>0.17947208069843057</v>
      </c>
      <c r="I35" s="660">
        <f t="shared" si="15"/>
        <v>0.12340305691389948</v>
      </c>
      <c r="J35" s="660">
        <f t="shared" si="15"/>
        <v>0.0890959830000768</v>
      </c>
      <c r="K35" s="660">
        <f t="shared" si="15"/>
        <v>0.0668219872500576</v>
      </c>
      <c r="L35" s="660">
        <f t="shared" si="15"/>
        <v>0.0445479915000384</v>
      </c>
      <c r="M35" s="660">
        <f t="shared" si="15"/>
        <v>0.0222739957500192</v>
      </c>
      <c r="N35" s="660">
        <f t="shared" si="15"/>
        <v>0</v>
      </c>
    </row>
    <row r="36" spans="1:14" ht="12.75">
      <c r="A36" s="661"/>
      <c r="B36" s="658" t="s">
        <v>388</v>
      </c>
      <c r="C36" s="660">
        <f aca="true" t="shared" si="16" ref="C36:N36">C20/C7</f>
        <v>0.06817717901612574</v>
      </c>
      <c r="D36" s="660">
        <f t="shared" si="16"/>
        <v>0.07099044500378779</v>
      </c>
      <c r="E36" s="660">
        <f t="shared" si="16"/>
        <v>0.058962083002637035</v>
      </c>
      <c r="F36" s="660">
        <f t="shared" si="16"/>
        <v>0.07555236949230651</v>
      </c>
      <c r="G36" s="660">
        <f t="shared" si="16"/>
        <v>0.09129778028111318</v>
      </c>
      <c r="H36" s="660">
        <f t="shared" si="16"/>
        <v>0.0826442049207609</v>
      </c>
      <c r="I36" s="660">
        <f t="shared" si="16"/>
        <v>0.06316085921298549</v>
      </c>
      <c r="J36" s="660">
        <f t="shared" si="16"/>
        <v>0.03942753270693054</v>
      </c>
      <c r="K36" s="660">
        <f t="shared" si="16"/>
        <v>0.026242351314677795</v>
      </c>
      <c r="L36" s="660">
        <f t="shared" si="16"/>
        <v>0.025192657262090683</v>
      </c>
      <c r="M36" s="660">
        <f t="shared" si="16"/>
        <v>0.02411736091553803</v>
      </c>
      <c r="N36" s="660">
        <f t="shared" si="16"/>
        <v>0.02306766686295092</v>
      </c>
    </row>
    <row r="37" spans="1:14" ht="12.75">
      <c r="A37" s="662" t="s">
        <v>389</v>
      </c>
      <c r="B37" s="658" t="s">
        <v>390</v>
      </c>
      <c r="C37" s="660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0"/>
    </row>
    <row r="38" spans="1:14" ht="13.5" thickBot="1">
      <c r="A38" s="648"/>
      <c r="B38" s="649" t="s">
        <v>391</v>
      </c>
      <c r="C38" s="650"/>
      <c r="D38" s="650"/>
      <c r="E38" s="650"/>
      <c r="F38" s="650"/>
      <c r="G38" s="650"/>
      <c r="H38" s="650"/>
      <c r="I38" s="650"/>
      <c r="J38" s="650"/>
      <c r="K38" s="650"/>
      <c r="L38" s="650"/>
      <c r="M38" s="650"/>
      <c r="N38" s="650"/>
    </row>
    <row r="39" ht="13.5" thickTop="1">
      <c r="B39" s="33"/>
    </row>
  </sheetData>
  <printOptions/>
  <pageMargins left="0.3937007874015748" right="0" top="0.7874015748031497" bottom="0.5905511811023623" header="0.5118110236220472" footer="0.511811023622047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2" sqref="C2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31.125" style="0" customWidth="1"/>
  </cols>
  <sheetData>
    <row r="1" spans="1:4" ht="15.75">
      <c r="A1" s="169"/>
      <c r="B1" s="169"/>
      <c r="C1" s="169" t="s">
        <v>971</v>
      </c>
      <c r="D1" s="169"/>
    </row>
    <row r="2" spans="1:4" ht="15.75">
      <c r="A2" s="169"/>
      <c r="B2" s="169"/>
      <c r="C2" s="169" t="s">
        <v>493</v>
      </c>
      <c r="D2" s="169"/>
    </row>
    <row r="3" spans="1:4" ht="15.75">
      <c r="A3" s="169"/>
      <c r="B3" s="169"/>
      <c r="C3" s="169" t="s">
        <v>956</v>
      </c>
      <c r="D3" s="169"/>
    </row>
    <row r="4" spans="1:4" ht="15.75">
      <c r="A4" s="169"/>
      <c r="B4" s="169"/>
      <c r="C4" s="169"/>
      <c r="D4" s="169"/>
    </row>
    <row r="5" spans="1:4" ht="15.75">
      <c r="A5" s="169"/>
      <c r="B5" s="169"/>
      <c r="C5" s="169"/>
      <c r="D5" s="169"/>
    </row>
    <row r="6" spans="1:4" ht="15.75">
      <c r="A6" s="169"/>
      <c r="B6" s="169" t="s">
        <v>26</v>
      </c>
      <c r="C6" s="192" t="s">
        <v>683</v>
      </c>
      <c r="D6" s="169"/>
    </row>
    <row r="7" spans="1:4" ht="15.75">
      <c r="A7" s="169"/>
      <c r="B7" s="169"/>
      <c r="C7" s="193" t="s">
        <v>541</v>
      </c>
      <c r="D7" s="169"/>
    </row>
    <row r="8" spans="1:4" ht="15.75">
      <c r="A8" s="169"/>
      <c r="B8" s="169"/>
      <c r="C8" s="193"/>
      <c r="D8" s="169"/>
    </row>
    <row r="9" spans="1:4" ht="16.5" thickBot="1">
      <c r="A9" s="169"/>
      <c r="B9" s="169"/>
      <c r="C9" s="169"/>
      <c r="D9" s="169" t="s">
        <v>671</v>
      </c>
    </row>
    <row r="10" spans="1:4" ht="17.25" thickBot="1" thickTop="1">
      <c r="A10" s="194" t="s">
        <v>228</v>
      </c>
      <c r="B10" s="194" t="s">
        <v>514</v>
      </c>
      <c r="C10" s="195" t="s">
        <v>672</v>
      </c>
      <c r="D10" s="194" t="s">
        <v>636</v>
      </c>
    </row>
    <row r="11" spans="1:4" ht="16.5" thickTop="1">
      <c r="A11" s="176"/>
      <c r="B11" s="177"/>
      <c r="C11" s="178"/>
      <c r="D11" s="179"/>
    </row>
    <row r="12" spans="1:5" ht="15.75">
      <c r="A12" s="176">
        <v>921</v>
      </c>
      <c r="B12" s="177">
        <v>92109</v>
      </c>
      <c r="C12" s="178" t="s">
        <v>689</v>
      </c>
      <c r="D12" s="179">
        <f>'zał.nr 2 wydatki'!D447</f>
        <v>593600</v>
      </c>
      <c r="E12" t="s">
        <v>26</v>
      </c>
    </row>
    <row r="13" spans="1:4" ht="15.75">
      <c r="A13" s="176"/>
      <c r="B13" s="177"/>
      <c r="C13" s="178" t="s">
        <v>690</v>
      </c>
      <c r="D13" s="179"/>
    </row>
    <row r="14" spans="1:5" ht="15.75">
      <c r="A14" s="176">
        <v>921</v>
      </c>
      <c r="B14" s="177">
        <v>92116</v>
      </c>
      <c r="C14" s="178" t="s">
        <v>691</v>
      </c>
      <c r="D14" s="179">
        <f>'zał.nr 2 wydatki'!D450</f>
        <v>222200</v>
      </c>
      <c r="E14" t="s">
        <v>26</v>
      </c>
    </row>
    <row r="15" spans="1:4" ht="15.75">
      <c r="A15" s="176"/>
      <c r="B15" s="180"/>
      <c r="C15" s="178" t="s">
        <v>692</v>
      </c>
      <c r="D15" s="179"/>
    </row>
    <row r="16" spans="1:4" ht="16.5" thickBot="1">
      <c r="A16" s="179"/>
      <c r="B16" s="180"/>
      <c r="C16" s="178"/>
      <c r="D16" s="179"/>
    </row>
    <row r="17" spans="1:4" ht="17.25" thickBot="1" thickTop="1">
      <c r="A17" s="181" t="s">
        <v>26</v>
      </c>
      <c r="B17" s="182" t="s">
        <v>26</v>
      </c>
      <c r="C17" s="183" t="s">
        <v>676</v>
      </c>
      <c r="D17" s="181">
        <f>SUM(D11:D16)</f>
        <v>815800</v>
      </c>
    </row>
    <row r="18" spans="1:4" ht="16.5" thickTop="1">
      <c r="A18" s="184" t="s">
        <v>26</v>
      </c>
      <c r="B18" s="184" t="s">
        <v>26</v>
      </c>
      <c r="C18" s="169"/>
      <c r="D18" s="184" t="s">
        <v>26</v>
      </c>
    </row>
    <row r="19" spans="1:4" ht="15.75">
      <c r="A19" s="169"/>
      <c r="B19" s="169"/>
      <c r="C19" s="169"/>
      <c r="D19" s="169"/>
    </row>
    <row r="20" spans="1:4" ht="15.75">
      <c r="A20" s="169"/>
      <c r="B20" s="169"/>
      <c r="C20" s="169"/>
      <c r="D20" s="169"/>
    </row>
    <row r="21" spans="1:4" ht="15.75">
      <c r="A21" s="169"/>
      <c r="B21" s="169"/>
      <c r="C21" s="49" t="s">
        <v>26</v>
      </c>
      <c r="D21" s="169"/>
    </row>
    <row r="22" spans="1:4" ht="15.75">
      <c r="A22" s="169"/>
      <c r="B22" s="169"/>
      <c r="C22" s="169"/>
      <c r="D22" s="169"/>
    </row>
    <row r="23" spans="1:4" ht="15.75">
      <c r="A23" s="169"/>
      <c r="B23" s="169"/>
      <c r="C23" s="185" t="s">
        <v>26</v>
      </c>
      <c r="D23" s="169"/>
    </row>
    <row r="24" ht="12.75">
      <c r="C24" t="s">
        <v>26</v>
      </c>
    </row>
  </sheetData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D2" sqref="D2"/>
    </sheetView>
  </sheetViews>
  <sheetFormatPr defaultColWidth="9.00390625" defaultRowHeight="12.75"/>
  <cols>
    <col min="1" max="1" width="3.125" style="0" customWidth="1"/>
    <col min="2" max="2" width="4.00390625" style="0" customWidth="1"/>
    <col min="3" max="3" width="6.875" style="0" customWidth="1"/>
    <col min="4" max="4" width="54.875" style="0" customWidth="1"/>
    <col min="5" max="5" width="10.375" style="0" customWidth="1"/>
  </cols>
  <sheetData>
    <row r="1" spans="1:5" ht="15">
      <c r="A1" s="33"/>
      <c r="B1" s="33"/>
      <c r="C1" s="33"/>
      <c r="D1" s="138" t="s">
        <v>0</v>
      </c>
      <c r="E1" s="33"/>
    </row>
    <row r="2" spans="1:5" ht="15">
      <c r="A2" s="33"/>
      <c r="B2" s="33"/>
      <c r="C2" s="33"/>
      <c r="D2" s="138" t="s">
        <v>493</v>
      </c>
      <c r="E2" s="33"/>
    </row>
    <row r="3" spans="1:5" ht="15">
      <c r="A3" s="33"/>
      <c r="B3" s="33"/>
      <c r="C3" s="33"/>
      <c r="D3" s="138" t="s">
        <v>955</v>
      </c>
      <c r="E3" s="33"/>
    </row>
    <row r="4" spans="1:5" ht="15">
      <c r="A4" s="33"/>
      <c r="B4" s="33"/>
      <c r="C4" s="33"/>
      <c r="D4" s="138"/>
      <c r="E4" s="33"/>
    </row>
    <row r="5" spans="1:5" ht="15">
      <c r="A5" s="33"/>
      <c r="B5" s="33"/>
      <c r="C5" s="203" t="s">
        <v>718</v>
      </c>
      <c r="D5" s="138"/>
      <c r="E5" s="33"/>
    </row>
    <row r="6" spans="1:5" ht="14.25">
      <c r="A6" s="33"/>
      <c r="B6" s="33"/>
      <c r="C6" s="203" t="s">
        <v>719</v>
      </c>
      <c r="D6" s="33"/>
      <c r="E6" s="33"/>
    </row>
    <row r="7" spans="1:5" ht="14.25">
      <c r="A7" s="33"/>
      <c r="B7" s="33"/>
      <c r="C7" s="33" t="s">
        <v>26</v>
      </c>
      <c r="D7" s="203" t="s">
        <v>542</v>
      </c>
      <c r="E7" s="33"/>
    </row>
    <row r="8" spans="1:5" ht="15" thickBot="1">
      <c r="A8" s="33"/>
      <c r="B8" s="33"/>
      <c r="C8" s="33"/>
      <c r="D8" s="203" t="s">
        <v>26</v>
      </c>
      <c r="E8" s="33" t="s">
        <v>671</v>
      </c>
    </row>
    <row r="9" spans="1:5" ht="15.75" thickBot="1" thickTop="1">
      <c r="A9" s="204" t="s">
        <v>637</v>
      </c>
      <c r="B9" s="205" t="s">
        <v>228</v>
      </c>
      <c r="C9" s="206" t="s">
        <v>514</v>
      </c>
      <c r="D9" s="205" t="s">
        <v>720</v>
      </c>
      <c r="E9" s="205" t="s">
        <v>636</v>
      </c>
    </row>
    <row r="10" spans="1:5" ht="51.75" thickTop="1">
      <c r="A10" s="207">
        <v>1</v>
      </c>
      <c r="B10" s="144">
        <v>630</v>
      </c>
      <c r="C10" s="144">
        <v>63003</v>
      </c>
      <c r="D10" s="273" t="s">
        <v>253</v>
      </c>
      <c r="E10" s="208">
        <v>3450</v>
      </c>
    </row>
    <row r="11" spans="1:5" ht="25.5">
      <c r="A11" s="37">
        <v>2</v>
      </c>
      <c r="B11" s="60">
        <v>754</v>
      </c>
      <c r="C11" s="60">
        <v>75495</v>
      </c>
      <c r="D11" s="274" t="s">
        <v>255</v>
      </c>
      <c r="E11" s="275">
        <v>2000</v>
      </c>
    </row>
    <row r="12" spans="1:5" ht="25.5">
      <c r="A12" s="37">
        <v>3</v>
      </c>
      <c r="B12" s="60">
        <v>851</v>
      </c>
      <c r="C12" s="60">
        <v>85154</v>
      </c>
      <c r="D12" s="274" t="s">
        <v>431</v>
      </c>
      <c r="E12" s="275">
        <v>27000</v>
      </c>
    </row>
    <row r="13" spans="1:5" ht="12.75">
      <c r="A13" s="37">
        <v>4</v>
      </c>
      <c r="B13" s="60">
        <v>853</v>
      </c>
      <c r="C13" s="60">
        <v>85311</v>
      </c>
      <c r="D13" s="60" t="s">
        <v>721</v>
      </c>
      <c r="E13" s="275">
        <v>6100</v>
      </c>
    </row>
    <row r="14" spans="1:5" ht="25.5">
      <c r="A14" s="37">
        <v>5</v>
      </c>
      <c r="B14" s="60">
        <v>854</v>
      </c>
      <c r="C14" s="60">
        <v>85418</v>
      </c>
      <c r="D14" s="274" t="s">
        <v>421</v>
      </c>
      <c r="E14" s="275">
        <f>'zał.nr 2 wydatki'!D403</f>
        <v>98050</v>
      </c>
    </row>
    <row r="15" spans="1:5" ht="38.25">
      <c r="A15" s="37">
        <v>6</v>
      </c>
      <c r="B15" s="60">
        <v>921</v>
      </c>
      <c r="C15" s="60">
        <v>92105</v>
      </c>
      <c r="D15" s="274" t="s">
        <v>254</v>
      </c>
      <c r="E15" s="275">
        <v>9000</v>
      </c>
    </row>
    <row r="16" spans="1:5" ht="38.25">
      <c r="A16" s="207">
        <v>7</v>
      </c>
      <c r="B16" s="144">
        <v>926</v>
      </c>
      <c r="C16" s="144">
        <v>92605</v>
      </c>
      <c r="D16" s="273" t="s">
        <v>413</v>
      </c>
      <c r="E16" s="208">
        <v>111500</v>
      </c>
    </row>
    <row r="17" spans="1:5" ht="13.5" thickBot="1">
      <c r="A17" s="207" t="s">
        <v>26</v>
      </c>
      <c r="B17" s="144" t="s">
        <v>26</v>
      </c>
      <c r="C17" s="144"/>
      <c r="D17" s="144"/>
      <c r="E17" s="208"/>
    </row>
    <row r="18" spans="1:5" ht="14.25" thickBot="1" thickTop="1">
      <c r="A18" s="209"/>
      <c r="B18" s="210"/>
      <c r="C18" s="210"/>
      <c r="D18" s="210" t="s">
        <v>723</v>
      </c>
      <c r="E18" s="211">
        <f>SUM(E10:E17)</f>
        <v>257100</v>
      </c>
    </row>
    <row r="19" spans="1:5" ht="13.5" thickTop="1">
      <c r="A19" s="33"/>
      <c r="B19" s="33"/>
      <c r="C19" s="33"/>
      <c r="D19" s="33" t="s">
        <v>724</v>
      </c>
      <c r="E19" s="39">
        <f>SUM(E12)</f>
        <v>27000</v>
      </c>
    </row>
    <row r="20" spans="1:5" ht="12.75">
      <c r="A20" s="33"/>
      <c r="B20" s="33"/>
      <c r="C20" s="33"/>
      <c r="D20" s="33"/>
      <c r="E20" s="33"/>
    </row>
    <row r="21" spans="1:5" ht="12.75">
      <c r="A21" s="33"/>
      <c r="B21" s="33"/>
      <c r="C21" s="33"/>
      <c r="D21" s="33"/>
      <c r="E21" s="33"/>
    </row>
    <row r="22" spans="1:5" ht="12.75">
      <c r="A22" s="33"/>
      <c r="B22" s="33"/>
      <c r="C22" s="33"/>
      <c r="D22" s="33"/>
      <c r="E22" s="33"/>
    </row>
    <row r="23" spans="1:5" ht="12.75">
      <c r="A23" s="33"/>
      <c r="B23" s="33"/>
      <c r="C23" s="33"/>
      <c r="D23" s="33"/>
      <c r="E23" s="33"/>
    </row>
    <row r="24" spans="1:5" ht="12.75">
      <c r="A24" s="33"/>
      <c r="B24" s="33"/>
      <c r="C24" s="33"/>
      <c r="D24" s="168" t="s">
        <v>26</v>
      </c>
      <c r="E24" s="33"/>
    </row>
    <row r="25" spans="1:5" ht="12.75">
      <c r="A25" s="33"/>
      <c r="B25" s="33"/>
      <c r="C25" s="33"/>
      <c r="D25" s="168"/>
      <c r="E25" s="33"/>
    </row>
    <row r="26" spans="1:5" ht="12.75">
      <c r="A26" s="33"/>
      <c r="B26" s="33"/>
      <c r="C26" s="33"/>
      <c r="D26" s="168" t="s">
        <v>26</v>
      </c>
      <c r="E26" s="33"/>
    </row>
  </sheetData>
  <printOptions/>
  <pageMargins left="1.3779527559055118" right="0.7874015748031497" top="0.5905511811023623" bottom="0.5905511811023623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25">
      <selection activeCell="G44" sqref="G44"/>
    </sheetView>
  </sheetViews>
  <sheetFormatPr defaultColWidth="9.00390625" defaultRowHeight="12.75"/>
  <cols>
    <col min="1" max="1" width="4.625" style="0" customWidth="1"/>
    <col min="2" max="2" width="48.125" style="0" customWidth="1"/>
    <col min="3" max="3" width="5.625" style="0" customWidth="1"/>
    <col min="4" max="4" width="6.375" style="0" customWidth="1"/>
    <col min="8" max="8" width="8.125" style="0" customWidth="1"/>
    <col min="9" max="9" width="10.125" style="0" customWidth="1"/>
    <col min="11" max="11" width="6.375" style="0" customWidth="1"/>
    <col min="12" max="12" width="7.375" style="0" customWidth="1"/>
    <col min="13" max="13" width="8.25390625" style="0" customWidth="1"/>
    <col min="14" max="14" width="7.75390625" style="0" customWidth="1"/>
    <col min="15" max="15" width="7.875" style="0" customWidth="1"/>
    <col min="17" max="17" width="8.125" style="0" customWidth="1"/>
    <col min="19" max="19" width="8.00390625" style="0" customWidth="1"/>
  </cols>
  <sheetData>
    <row r="1" spans="1:19" ht="12.75">
      <c r="A1" s="72"/>
      <c r="B1" s="72" t="s">
        <v>7</v>
      </c>
      <c r="C1" s="72"/>
      <c r="D1" s="72"/>
      <c r="E1" s="72"/>
      <c r="F1" s="72"/>
      <c r="G1" s="72"/>
      <c r="H1" s="72"/>
      <c r="I1" s="72" t="s">
        <v>26</v>
      </c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2.75">
      <c r="A2" s="72"/>
      <c r="B2" s="72" t="s">
        <v>493</v>
      </c>
      <c r="C2" s="72"/>
      <c r="D2" s="72"/>
      <c r="E2" s="72"/>
      <c r="F2" s="72"/>
      <c r="G2" s="72"/>
      <c r="H2" s="72"/>
      <c r="I2" s="72" t="s">
        <v>26</v>
      </c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12.75">
      <c r="A3" s="72"/>
      <c r="B3" s="74" t="s">
        <v>159</v>
      </c>
      <c r="C3" s="72"/>
      <c r="D3" s="72"/>
      <c r="E3" s="72"/>
      <c r="F3" s="72"/>
      <c r="G3" s="72"/>
      <c r="H3" s="72"/>
      <c r="I3" s="72" t="s">
        <v>26</v>
      </c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12.75">
      <c r="A4" s="72"/>
      <c r="B4" s="72" t="s">
        <v>26</v>
      </c>
      <c r="C4" s="72"/>
      <c r="D4" s="72"/>
      <c r="E4" s="74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 ht="13.5" thickBot="1">
      <c r="A5" s="75" t="s">
        <v>538</v>
      </c>
      <c r="B5" s="76"/>
      <c r="C5" s="76"/>
      <c r="D5" s="76"/>
      <c r="E5" s="76"/>
      <c r="F5" s="76"/>
      <c r="G5" s="76"/>
      <c r="H5" s="76"/>
      <c r="I5" s="76" t="s">
        <v>671</v>
      </c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1:19" ht="14.25" thickBot="1" thickTop="1">
      <c r="A6" s="77" t="s">
        <v>26</v>
      </c>
      <c r="B6" s="78" t="s">
        <v>26</v>
      </c>
      <c r="C6" s="79" t="s">
        <v>26</v>
      </c>
      <c r="D6" s="78" t="s">
        <v>26</v>
      </c>
      <c r="E6" s="80"/>
      <c r="F6" s="80"/>
      <c r="G6" s="89"/>
      <c r="H6" s="99"/>
      <c r="I6" s="201" t="s">
        <v>502</v>
      </c>
      <c r="J6" s="81"/>
      <c r="K6" s="82" t="s">
        <v>376</v>
      </c>
      <c r="L6" s="81"/>
      <c r="M6" s="82" t="s">
        <v>26</v>
      </c>
      <c r="N6" s="81"/>
      <c r="O6" s="83" t="s">
        <v>26</v>
      </c>
      <c r="P6" s="81" t="s">
        <v>712</v>
      </c>
      <c r="Q6" s="81"/>
      <c r="R6" s="81"/>
      <c r="S6" s="77"/>
    </row>
    <row r="7" spans="1:19" ht="13.5" thickTop="1">
      <c r="A7" s="84"/>
      <c r="B7" s="84"/>
      <c r="C7" s="76"/>
      <c r="D7" s="84" t="s">
        <v>26</v>
      </c>
      <c r="E7" s="85" t="s">
        <v>503</v>
      </c>
      <c r="F7" s="85" t="s">
        <v>504</v>
      </c>
      <c r="G7" s="84" t="s">
        <v>505</v>
      </c>
      <c r="H7" s="91" t="s">
        <v>506</v>
      </c>
      <c r="I7" s="87" t="s">
        <v>507</v>
      </c>
      <c r="J7" s="76" t="s">
        <v>508</v>
      </c>
      <c r="K7" s="77" t="s">
        <v>509</v>
      </c>
      <c r="L7" s="86" t="s">
        <v>509</v>
      </c>
      <c r="M7" s="77" t="s">
        <v>508</v>
      </c>
      <c r="N7" s="88" t="s">
        <v>510</v>
      </c>
      <c r="O7" s="89" t="s">
        <v>511</v>
      </c>
      <c r="P7" s="90">
        <v>2007</v>
      </c>
      <c r="Q7" s="88" t="s">
        <v>511</v>
      </c>
      <c r="R7" s="80">
        <v>2008</v>
      </c>
      <c r="S7" s="85" t="s">
        <v>512</v>
      </c>
    </row>
    <row r="8" spans="1:19" ht="12.75">
      <c r="A8" s="91" t="s">
        <v>374</v>
      </c>
      <c r="B8" s="91" t="s">
        <v>513</v>
      </c>
      <c r="C8" s="92" t="s">
        <v>228</v>
      </c>
      <c r="D8" s="91" t="s">
        <v>514</v>
      </c>
      <c r="E8" s="85" t="s">
        <v>515</v>
      </c>
      <c r="F8" s="85" t="s">
        <v>516</v>
      </c>
      <c r="G8" s="86" t="s">
        <v>517</v>
      </c>
      <c r="H8" s="91" t="s">
        <v>509</v>
      </c>
      <c r="I8" s="87" t="s">
        <v>518</v>
      </c>
      <c r="J8" s="76" t="s">
        <v>519</v>
      </c>
      <c r="K8" s="84" t="s">
        <v>519</v>
      </c>
      <c r="L8" s="86" t="s">
        <v>521</v>
      </c>
      <c r="M8" s="84" t="s">
        <v>520</v>
      </c>
      <c r="N8" s="93" t="s">
        <v>522</v>
      </c>
      <c r="O8" s="94" t="s">
        <v>506</v>
      </c>
      <c r="P8" s="90" t="s">
        <v>26</v>
      </c>
      <c r="Q8" s="94" t="s">
        <v>523</v>
      </c>
      <c r="R8" s="685"/>
      <c r="S8" s="85" t="s">
        <v>524</v>
      </c>
    </row>
    <row r="9" spans="1:19" ht="12.75">
      <c r="A9" s="84"/>
      <c r="B9" s="84"/>
      <c r="C9" s="76"/>
      <c r="D9" s="84"/>
      <c r="E9" s="85" t="s">
        <v>516</v>
      </c>
      <c r="F9" s="85" t="s">
        <v>525</v>
      </c>
      <c r="G9" s="86" t="s">
        <v>732</v>
      </c>
      <c r="H9" s="84" t="s">
        <v>26</v>
      </c>
      <c r="I9" s="269" t="s">
        <v>497</v>
      </c>
      <c r="J9" s="76" t="s">
        <v>602</v>
      </c>
      <c r="K9" s="84" t="s">
        <v>603</v>
      </c>
      <c r="L9" s="86" t="s">
        <v>604</v>
      </c>
      <c r="M9" s="84" t="s">
        <v>605</v>
      </c>
      <c r="N9" s="93" t="s">
        <v>606</v>
      </c>
      <c r="O9" s="95" t="s">
        <v>508</v>
      </c>
      <c r="P9" s="95" t="s">
        <v>508</v>
      </c>
      <c r="Q9" s="95" t="s">
        <v>508</v>
      </c>
      <c r="R9" s="96" t="s">
        <v>607</v>
      </c>
      <c r="S9" s="85" t="s">
        <v>608</v>
      </c>
    </row>
    <row r="10" spans="1:19" ht="12.75">
      <c r="A10" s="84"/>
      <c r="B10" s="84"/>
      <c r="C10" s="76"/>
      <c r="D10" s="84"/>
      <c r="E10" s="86"/>
      <c r="F10" s="86"/>
      <c r="G10" s="86" t="s">
        <v>609</v>
      </c>
      <c r="H10" s="86"/>
      <c r="I10" s="87" t="s">
        <v>525</v>
      </c>
      <c r="J10" s="76"/>
      <c r="K10" s="84" t="s">
        <v>611</v>
      </c>
      <c r="L10" s="86" t="s">
        <v>612</v>
      </c>
      <c r="M10" s="84" t="s">
        <v>613</v>
      </c>
      <c r="N10" s="93" t="s">
        <v>26</v>
      </c>
      <c r="O10" s="91" t="s">
        <v>614</v>
      </c>
      <c r="P10" s="84" t="s">
        <v>615</v>
      </c>
      <c r="Q10" s="85" t="s">
        <v>614</v>
      </c>
      <c r="R10" s="85" t="s">
        <v>616</v>
      </c>
      <c r="S10" s="86"/>
    </row>
    <row r="11" spans="1:19" ht="13.5" thickBot="1">
      <c r="A11" s="84"/>
      <c r="B11" s="84"/>
      <c r="C11" s="76"/>
      <c r="D11" s="84"/>
      <c r="E11" s="86"/>
      <c r="F11" s="86"/>
      <c r="G11" s="86"/>
      <c r="H11" s="86"/>
      <c r="I11" s="87" t="s">
        <v>417</v>
      </c>
      <c r="J11" s="76"/>
      <c r="K11" s="84"/>
      <c r="L11" s="86"/>
      <c r="M11" s="84" t="s">
        <v>617</v>
      </c>
      <c r="N11" s="93" t="s">
        <v>26</v>
      </c>
      <c r="O11" s="84"/>
      <c r="P11" s="91" t="s">
        <v>610</v>
      </c>
      <c r="Q11" s="86"/>
      <c r="R11" s="85" t="s">
        <v>610</v>
      </c>
      <c r="S11" s="86"/>
    </row>
    <row r="12" spans="1:19" ht="14.25" thickBot="1" thickTop="1">
      <c r="A12" s="97">
        <v>1</v>
      </c>
      <c r="B12" s="98">
        <v>2</v>
      </c>
      <c r="C12" s="82">
        <v>3</v>
      </c>
      <c r="D12" s="98">
        <v>4</v>
      </c>
      <c r="E12" s="99">
        <v>5</v>
      </c>
      <c r="F12" s="99">
        <v>6</v>
      </c>
      <c r="G12" s="99">
        <v>7</v>
      </c>
      <c r="H12" s="99">
        <v>8</v>
      </c>
      <c r="I12" s="100">
        <v>9</v>
      </c>
      <c r="J12" s="82">
        <v>10</v>
      </c>
      <c r="K12" s="98">
        <v>11</v>
      </c>
      <c r="L12" s="99">
        <v>12</v>
      </c>
      <c r="M12" s="98">
        <v>13</v>
      </c>
      <c r="N12" s="101">
        <v>14</v>
      </c>
      <c r="O12" s="98">
        <v>15</v>
      </c>
      <c r="P12" s="98">
        <v>16</v>
      </c>
      <c r="Q12" s="99">
        <v>17</v>
      </c>
      <c r="R12" s="99">
        <v>18</v>
      </c>
      <c r="S12" s="99">
        <v>19</v>
      </c>
    </row>
    <row r="13" spans="1:19" ht="13.5" thickTop="1">
      <c r="A13" s="102">
        <v>1</v>
      </c>
      <c r="B13" s="103" t="s">
        <v>708</v>
      </c>
      <c r="C13" s="104" t="s">
        <v>66</v>
      </c>
      <c r="D13" s="105" t="s">
        <v>76</v>
      </c>
      <c r="E13" s="106" t="s">
        <v>733</v>
      </c>
      <c r="F13" s="107">
        <v>324331</v>
      </c>
      <c r="G13" s="107">
        <v>142344</v>
      </c>
      <c r="H13" s="107">
        <v>0</v>
      </c>
      <c r="I13" s="108">
        <f aca="true" t="shared" si="0" ref="I13:I18">SUM(J13:N13)</f>
        <v>181987</v>
      </c>
      <c r="J13" s="109">
        <v>31987</v>
      </c>
      <c r="K13" s="110">
        <v>0</v>
      </c>
      <c r="L13" s="113"/>
      <c r="M13" s="110"/>
      <c r="N13" s="111">
        <v>150000</v>
      </c>
      <c r="O13" s="110">
        <v>0</v>
      </c>
      <c r="P13" s="112">
        <v>0</v>
      </c>
      <c r="Q13" s="113">
        <v>0</v>
      </c>
      <c r="R13" s="113"/>
      <c r="S13" s="113" t="s">
        <v>618</v>
      </c>
    </row>
    <row r="14" spans="1:19" ht="12.75">
      <c r="A14" s="296">
        <v>2</v>
      </c>
      <c r="B14" s="622" t="s">
        <v>173</v>
      </c>
      <c r="C14" s="118" t="s">
        <v>66</v>
      </c>
      <c r="D14" s="119" t="s">
        <v>76</v>
      </c>
      <c r="E14" s="120" t="s">
        <v>734</v>
      </c>
      <c r="F14" s="121">
        <v>45000</v>
      </c>
      <c r="G14" s="121">
        <v>0</v>
      </c>
      <c r="H14" s="121"/>
      <c r="I14" s="127">
        <f t="shared" si="0"/>
        <v>45000</v>
      </c>
      <c r="J14" s="122">
        <v>45000</v>
      </c>
      <c r="K14" s="123"/>
      <c r="L14" s="125"/>
      <c r="M14" s="123"/>
      <c r="N14" s="124"/>
      <c r="O14" s="123"/>
      <c r="P14" s="126"/>
      <c r="Q14" s="125">
        <v>0</v>
      </c>
      <c r="R14" s="125"/>
      <c r="S14" s="125" t="s">
        <v>618</v>
      </c>
    </row>
    <row r="15" spans="1:19" ht="12.75">
      <c r="A15" s="296">
        <v>3</v>
      </c>
      <c r="B15" s="623" t="s">
        <v>735</v>
      </c>
      <c r="C15" s="118" t="s">
        <v>66</v>
      </c>
      <c r="D15" s="119" t="s">
        <v>76</v>
      </c>
      <c r="E15" s="120" t="s">
        <v>734</v>
      </c>
      <c r="F15" s="121">
        <v>35000</v>
      </c>
      <c r="G15" s="121"/>
      <c r="H15" s="121"/>
      <c r="I15" s="127">
        <f t="shared" si="0"/>
        <v>35000</v>
      </c>
      <c r="J15" s="122">
        <v>35000</v>
      </c>
      <c r="K15" s="123"/>
      <c r="L15" s="125"/>
      <c r="M15" s="123"/>
      <c r="N15" s="124"/>
      <c r="O15" s="123">
        <v>0</v>
      </c>
      <c r="P15" s="126"/>
      <c r="Q15" s="125"/>
      <c r="R15" s="125"/>
      <c r="S15" s="125" t="s">
        <v>618</v>
      </c>
    </row>
    <row r="16" spans="1:19" ht="21.75" customHeight="1">
      <c r="A16" s="296">
        <v>4</v>
      </c>
      <c r="B16" s="622" t="s">
        <v>709</v>
      </c>
      <c r="C16" s="118" t="s">
        <v>66</v>
      </c>
      <c r="D16" s="119" t="s">
        <v>76</v>
      </c>
      <c r="E16" s="120" t="s">
        <v>711</v>
      </c>
      <c r="F16" s="121">
        <v>3284677</v>
      </c>
      <c r="G16" s="121">
        <v>3000</v>
      </c>
      <c r="H16" s="121"/>
      <c r="I16" s="127">
        <f t="shared" si="0"/>
        <v>1165110</v>
      </c>
      <c r="J16" s="122">
        <v>0</v>
      </c>
      <c r="K16" s="123"/>
      <c r="L16" s="125"/>
      <c r="M16" s="123"/>
      <c r="N16" s="124">
        <v>1165110</v>
      </c>
      <c r="O16" s="123"/>
      <c r="P16" s="126"/>
      <c r="Q16" s="125">
        <v>0</v>
      </c>
      <c r="R16" s="125">
        <v>0</v>
      </c>
      <c r="S16" s="125" t="s">
        <v>618</v>
      </c>
    </row>
    <row r="17" spans="1:19" ht="22.5">
      <c r="A17" s="296">
        <v>5</v>
      </c>
      <c r="B17" s="622" t="s">
        <v>736</v>
      </c>
      <c r="C17" s="118" t="s">
        <v>66</v>
      </c>
      <c r="D17" s="119" t="s">
        <v>76</v>
      </c>
      <c r="E17" s="120" t="s">
        <v>812</v>
      </c>
      <c r="F17" s="121">
        <v>2776939</v>
      </c>
      <c r="G17" s="121">
        <v>66430</v>
      </c>
      <c r="H17" s="121"/>
      <c r="I17" s="127">
        <f t="shared" si="0"/>
        <v>305116</v>
      </c>
      <c r="J17" s="122">
        <v>0</v>
      </c>
      <c r="K17" s="123"/>
      <c r="L17" s="125"/>
      <c r="M17" s="123"/>
      <c r="N17" s="124">
        <v>305116</v>
      </c>
      <c r="O17" s="123">
        <v>457675</v>
      </c>
      <c r="P17" s="126">
        <v>1169321</v>
      </c>
      <c r="Q17" s="125"/>
      <c r="R17" s="125"/>
      <c r="S17" s="125" t="s">
        <v>618</v>
      </c>
    </row>
    <row r="18" spans="1:19" ht="22.5">
      <c r="A18" s="296">
        <v>6</v>
      </c>
      <c r="B18" s="622" t="s">
        <v>559</v>
      </c>
      <c r="C18" s="118" t="s">
        <v>66</v>
      </c>
      <c r="D18" s="119" t="s">
        <v>557</v>
      </c>
      <c r="E18" s="120" t="s">
        <v>711</v>
      </c>
      <c r="F18" s="121">
        <v>336573</v>
      </c>
      <c r="G18" s="121">
        <v>7064</v>
      </c>
      <c r="H18" s="121"/>
      <c r="I18" s="127">
        <f t="shared" si="0"/>
        <v>329509</v>
      </c>
      <c r="J18" s="122">
        <v>229509</v>
      </c>
      <c r="K18" s="123"/>
      <c r="L18" s="125"/>
      <c r="M18" s="123"/>
      <c r="N18" s="124">
        <v>100000</v>
      </c>
      <c r="O18" s="123"/>
      <c r="P18" s="126"/>
      <c r="Q18" s="125"/>
      <c r="R18" s="125"/>
      <c r="S18" s="125" t="s">
        <v>618</v>
      </c>
    </row>
    <row r="19" spans="1:19" ht="14.25" customHeight="1">
      <c r="A19" s="739">
        <v>7</v>
      </c>
      <c r="B19" s="117" t="s">
        <v>951</v>
      </c>
      <c r="C19" s="118" t="s">
        <v>82</v>
      </c>
      <c r="D19" s="119" t="s">
        <v>83</v>
      </c>
      <c r="E19" s="120" t="s">
        <v>734</v>
      </c>
      <c r="F19" s="121">
        <v>26500</v>
      </c>
      <c r="G19" s="121"/>
      <c r="H19" s="121"/>
      <c r="I19" s="115">
        <f>SUM(J19:N19)</f>
        <v>26500</v>
      </c>
      <c r="J19" s="122">
        <v>26500</v>
      </c>
      <c r="K19" s="123"/>
      <c r="L19" s="125"/>
      <c r="M19" s="123"/>
      <c r="N19" s="124"/>
      <c r="O19" s="123"/>
      <c r="P19" s="123"/>
      <c r="Q19" s="125"/>
      <c r="R19" s="125"/>
      <c r="S19" s="125" t="s">
        <v>722</v>
      </c>
    </row>
    <row r="20" spans="1:19" ht="12.75">
      <c r="A20" s="296">
        <v>8</v>
      </c>
      <c r="B20" s="117" t="s">
        <v>705</v>
      </c>
      <c r="C20" s="118" t="s">
        <v>82</v>
      </c>
      <c r="D20" s="119" t="s">
        <v>85</v>
      </c>
      <c r="E20" s="120" t="s">
        <v>737</v>
      </c>
      <c r="F20" s="121">
        <v>353772</v>
      </c>
      <c r="G20" s="121">
        <v>4972</v>
      </c>
      <c r="H20" s="121"/>
      <c r="I20" s="127">
        <f aca="true" t="shared" si="1" ref="I20:I47">SUM(J20:N20)</f>
        <v>10000</v>
      </c>
      <c r="J20" s="122">
        <v>10000</v>
      </c>
      <c r="K20" s="123"/>
      <c r="L20" s="125">
        <v>0</v>
      </c>
      <c r="M20" s="123"/>
      <c r="N20" s="124"/>
      <c r="O20" s="123">
        <v>338800</v>
      </c>
      <c r="P20" s="123">
        <v>0</v>
      </c>
      <c r="Q20" s="125">
        <v>0</v>
      </c>
      <c r="R20" s="125"/>
      <c r="S20" s="125" t="s">
        <v>618</v>
      </c>
    </row>
    <row r="21" spans="1:19" ht="12.75">
      <c r="A21" s="296">
        <v>9</v>
      </c>
      <c r="B21" s="117" t="s">
        <v>738</v>
      </c>
      <c r="C21" s="118" t="s">
        <v>82</v>
      </c>
      <c r="D21" s="119" t="s">
        <v>85</v>
      </c>
      <c r="E21" s="120" t="s">
        <v>734</v>
      </c>
      <c r="F21" s="121">
        <v>49000</v>
      </c>
      <c r="G21" s="121">
        <v>0</v>
      </c>
      <c r="H21" s="121"/>
      <c r="I21" s="127">
        <f t="shared" si="1"/>
        <v>49000</v>
      </c>
      <c r="J21" s="122">
        <v>49000</v>
      </c>
      <c r="K21" s="123"/>
      <c r="L21" s="125">
        <v>0</v>
      </c>
      <c r="M21" s="123"/>
      <c r="N21" s="124"/>
      <c r="O21" s="123">
        <v>0</v>
      </c>
      <c r="P21" s="123" t="s">
        <v>26</v>
      </c>
      <c r="Q21" s="125">
        <v>0</v>
      </c>
      <c r="R21" s="125"/>
      <c r="S21" s="125" t="s">
        <v>618</v>
      </c>
    </row>
    <row r="22" spans="1:19" ht="12.75">
      <c r="A22" s="296">
        <v>10</v>
      </c>
      <c r="B22" s="117" t="s">
        <v>739</v>
      </c>
      <c r="C22" s="118" t="s">
        <v>82</v>
      </c>
      <c r="D22" s="119" t="s">
        <v>85</v>
      </c>
      <c r="E22" s="120" t="s">
        <v>734</v>
      </c>
      <c r="F22" s="121">
        <v>27000</v>
      </c>
      <c r="G22" s="121">
        <v>0</v>
      </c>
      <c r="H22" s="121"/>
      <c r="I22" s="127">
        <f>SUM(J22:N22)</f>
        <v>27000</v>
      </c>
      <c r="J22" s="122">
        <v>27000</v>
      </c>
      <c r="K22" s="123"/>
      <c r="L22" s="125">
        <v>0</v>
      </c>
      <c r="M22" s="123"/>
      <c r="N22" s="124"/>
      <c r="O22" s="123">
        <v>0</v>
      </c>
      <c r="P22" s="123" t="s">
        <v>26</v>
      </c>
      <c r="Q22" s="125">
        <v>0</v>
      </c>
      <c r="R22" s="125"/>
      <c r="S22" s="125" t="s">
        <v>618</v>
      </c>
    </row>
    <row r="23" spans="1:19" ht="12.75">
      <c r="A23" s="296">
        <v>11</v>
      </c>
      <c r="B23" s="117" t="s">
        <v>815</v>
      </c>
      <c r="C23" s="118" t="s">
        <v>82</v>
      </c>
      <c r="D23" s="119" t="s">
        <v>85</v>
      </c>
      <c r="E23" s="120" t="s">
        <v>625</v>
      </c>
      <c r="F23" s="121">
        <v>36896</v>
      </c>
      <c r="G23" s="121">
        <v>22896</v>
      </c>
      <c r="H23" s="121"/>
      <c r="I23" s="127">
        <f t="shared" si="1"/>
        <v>14000</v>
      </c>
      <c r="J23" s="122">
        <v>14000</v>
      </c>
      <c r="K23" s="123"/>
      <c r="L23" s="125">
        <v>0</v>
      </c>
      <c r="M23" s="123"/>
      <c r="N23" s="124"/>
      <c r="O23" s="123" t="s">
        <v>26</v>
      </c>
      <c r="P23" s="123" t="s">
        <v>26</v>
      </c>
      <c r="Q23" s="125">
        <v>0</v>
      </c>
      <c r="R23" s="125"/>
      <c r="S23" s="125" t="s">
        <v>618</v>
      </c>
    </row>
    <row r="24" spans="1:19" ht="12.75">
      <c r="A24" s="296">
        <v>12</v>
      </c>
      <c r="B24" s="117" t="s">
        <v>740</v>
      </c>
      <c r="C24" s="118" t="s">
        <v>82</v>
      </c>
      <c r="D24" s="119" t="s">
        <v>85</v>
      </c>
      <c r="E24" s="120" t="s">
        <v>734</v>
      </c>
      <c r="F24" s="121">
        <v>150000</v>
      </c>
      <c r="G24" s="121"/>
      <c r="H24" s="121"/>
      <c r="I24" s="127">
        <f t="shared" si="1"/>
        <v>150000</v>
      </c>
      <c r="J24" s="122">
        <v>150000</v>
      </c>
      <c r="K24" s="123"/>
      <c r="L24" s="125"/>
      <c r="M24" s="123"/>
      <c r="N24" s="124"/>
      <c r="O24" s="123"/>
      <c r="P24" s="123"/>
      <c r="Q24" s="125"/>
      <c r="R24" s="125"/>
      <c r="S24" s="125" t="s">
        <v>618</v>
      </c>
    </row>
    <row r="25" spans="1:19" ht="12.75">
      <c r="A25" s="739">
        <v>13</v>
      </c>
      <c r="B25" s="117" t="s">
        <v>741</v>
      </c>
      <c r="C25" s="118" t="s">
        <v>82</v>
      </c>
      <c r="D25" s="119" t="s">
        <v>85</v>
      </c>
      <c r="E25" s="120" t="s">
        <v>745</v>
      </c>
      <c r="F25" s="121">
        <v>180000</v>
      </c>
      <c r="G25" s="121"/>
      <c r="H25" s="121"/>
      <c r="I25" s="127">
        <f t="shared" si="1"/>
        <v>100000</v>
      </c>
      <c r="J25" s="122">
        <v>100000</v>
      </c>
      <c r="K25" s="123"/>
      <c r="L25" s="125"/>
      <c r="M25" s="123"/>
      <c r="N25" s="124"/>
      <c r="O25" s="123">
        <v>80000</v>
      </c>
      <c r="P25" s="123">
        <v>0</v>
      </c>
      <c r="Q25" s="125"/>
      <c r="R25" s="125"/>
      <c r="S25" s="125" t="s">
        <v>618</v>
      </c>
    </row>
    <row r="26" spans="1:19" ht="22.5">
      <c r="A26" s="296">
        <v>14</v>
      </c>
      <c r="B26" s="198" t="s">
        <v>742</v>
      </c>
      <c r="C26" s="118" t="s">
        <v>82</v>
      </c>
      <c r="D26" s="119" t="s">
        <v>85</v>
      </c>
      <c r="E26" s="120" t="s">
        <v>734</v>
      </c>
      <c r="F26" s="121">
        <v>60000</v>
      </c>
      <c r="G26" s="121">
        <v>0</v>
      </c>
      <c r="H26" s="121"/>
      <c r="I26" s="127">
        <f t="shared" si="1"/>
        <v>60000</v>
      </c>
      <c r="J26" s="122">
        <v>60000</v>
      </c>
      <c r="K26" s="123"/>
      <c r="L26" s="125">
        <v>0</v>
      </c>
      <c r="M26" s="123"/>
      <c r="N26" s="124"/>
      <c r="O26" s="123"/>
      <c r="P26" s="123"/>
      <c r="Q26" s="125"/>
      <c r="R26" s="125"/>
      <c r="S26" s="125" t="s">
        <v>618</v>
      </c>
    </row>
    <row r="27" spans="1:19" ht="12.75">
      <c r="A27" s="296">
        <v>15</v>
      </c>
      <c r="B27" s="117" t="s">
        <v>743</v>
      </c>
      <c r="C27" s="118" t="s">
        <v>82</v>
      </c>
      <c r="D27" s="119" t="s">
        <v>85</v>
      </c>
      <c r="E27" s="120" t="s">
        <v>734</v>
      </c>
      <c r="F27" s="121">
        <v>150000</v>
      </c>
      <c r="G27" s="121">
        <v>0</v>
      </c>
      <c r="H27" s="121"/>
      <c r="I27" s="127">
        <f t="shared" si="1"/>
        <v>20000</v>
      </c>
      <c r="J27" s="122">
        <v>20000</v>
      </c>
      <c r="K27" s="123"/>
      <c r="L27" s="125"/>
      <c r="M27" s="123"/>
      <c r="N27" s="124"/>
      <c r="O27" s="123"/>
      <c r="P27" s="123"/>
      <c r="Q27" s="125"/>
      <c r="R27" s="125"/>
      <c r="S27" s="125" t="s">
        <v>618</v>
      </c>
    </row>
    <row r="28" spans="1:19" ht="12.75">
      <c r="A28" s="296">
        <v>16</v>
      </c>
      <c r="B28" s="117" t="s">
        <v>744</v>
      </c>
      <c r="C28" s="118" t="s">
        <v>82</v>
      </c>
      <c r="D28" s="119" t="s">
        <v>85</v>
      </c>
      <c r="E28" s="120" t="s">
        <v>745</v>
      </c>
      <c r="F28" s="121">
        <v>240000</v>
      </c>
      <c r="G28" s="121">
        <v>0</v>
      </c>
      <c r="H28" s="121"/>
      <c r="I28" s="127">
        <f>SUM(J28:N28)</f>
        <v>120000</v>
      </c>
      <c r="J28" s="122">
        <v>120000</v>
      </c>
      <c r="K28" s="123"/>
      <c r="L28" s="125"/>
      <c r="M28" s="123"/>
      <c r="N28" s="124"/>
      <c r="O28" s="123">
        <v>120000</v>
      </c>
      <c r="P28" s="123"/>
      <c r="Q28" s="125"/>
      <c r="R28" s="125"/>
      <c r="S28" s="125" t="s">
        <v>618</v>
      </c>
    </row>
    <row r="29" spans="1:19" ht="22.5">
      <c r="A29" s="296">
        <v>17</v>
      </c>
      <c r="B29" s="198" t="s">
        <v>746</v>
      </c>
      <c r="C29" s="118" t="s">
        <v>342</v>
      </c>
      <c r="D29" s="119" t="s">
        <v>344</v>
      </c>
      <c r="E29" s="120" t="s">
        <v>734</v>
      </c>
      <c r="F29" s="121">
        <v>60000</v>
      </c>
      <c r="G29" s="121"/>
      <c r="H29" s="121"/>
      <c r="I29" s="127">
        <f>SUM(J29:N29)</f>
        <v>60000</v>
      </c>
      <c r="J29" s="122">
        <v>60000</v>
      </c>
      <c r="K29" s="123"/>
      <c r="L29" s="125"/>
      <c r="M29" s="123"/>
      <c r="N29" s="124"/>
      <c r="O29" s="123"/>
      <c r="P29" s="123"/>
      <c r="Q29" s="125"/>
      <c r="R29" s="125"/>
      <c r="S29" s="125" t="s">
        <v>618</v>
      </c>
    </row>
    <row r="30" spans="1:19" ht="22.5">
      <c r="A30" s="296">
        <v>18</v>
      </c>
      <c r="B30" s="198" t="s">
        <v>964</v>
      </c>
      <c r="C30" s="118" t="s">
        <v>91</v>
      </c>
      <c r="D30" s="119" t="s">
        <v>962</v>
      </c>
      <c r="E30" s="120" t="s">
        <v>711</v>
      </c>
      <c r="F30" s="121">
        <v>59679</v>
      </c>
      <c r="G30" s="121">
        <v>27478</v>
      </c>
      <c r="H30" s="121"/>
      <c r="I30" s="127">
        <f>SUM(J30:N30)</f>
        <v>44759</v>
      </c>
      <c r="J30" s="122"/>
      <c r="K30" s="123"/>
      <c r="L30" s="125"/>
      <c r="M30" s="123">
        <v>44759</v>
      </c>
      <c r="N30" s="124"/>
      <c r="O30" s="123"/>
      <c r="P30" s="123"/>
      <c r="Q30" s="125"/>
      <c r="R30" s="125"/>
      <c r="S30" s="125" t="s">
        <v>618</v>
      </c>
    </row>
    <row r="31" spans="1:19" ht="12.75">
      <c r="A31" s="296">
        <v>19</v>
      </c>
      <c r="B31" s="117" t="s">
        <v>816</v>
      </c>
      <c r="C31" s="118" t="s">
        <v>97</v>
      </c>
      <c r="D31" s="119" t="s">
        <v>120</v>
      </c>
      <c r="E31" s="120" t="s">
        <v>734</v>
      </c>
      <c r="F31" s="121">
        <v>70000</v>
      </c>
      <c r="G31" s="121"/>
      <c r="H31" s="121"/>
      <c r="I31" s="127">
        <f t="shared" si="1"/>
        <v>70000</v>
      </c>
      <c r="J31" s="122">
        <v>70000</v>
      </c>
      <c r="K31" s="123"/>
      <c r="L31" s="125"/>
      <c r="M31" s="123"/>
      <c r="N31" s="124"/>
      <c r="O31" s="123"/>
      <c r="P31" s="123"/>
      <c r="Q31" s="125"/>
      <c r="R31" s="125"/>
      <c r="S31" s="125" t="s">
        <v>618</v>
      </c>
    </row>
    <row r="32" spans="1:19" ht="12.75">
      <c r="A32" s="739">
        <v>20</v>
      </c>
      <c r="B32" s="117" t="s">
        <v>747</v>
      </c>
      <c r="C32" s="118" t="s">
        <v>97</v>
      </c>
      <c r="D32" s="119" t="s">
        <v>120</v>
      </c>
      <c r="E32" s="120" t="s">
        <v>734</v>
      </c>
      <c r="F32" s="121">
        <v>75000</v>
      </c>
      <c r="G32" s="121"/>
      <c r="H32" s="121"/>
      <c r="I32" s="127">
        <f t="shared" si="1"/>
        <v>75000</v>
      </c>
      <c r="J32" s="122">
        <v>0</v>
      </c>
      <c r="K32" s="123"/>
      <c r="L32" s="125"/>
      <c r="M32" s="123"/>
      <c r="N32" s="124">
        <v>75000</v>
      </c>
      <c r="O32" s="123"/>
      <c r="P32" s="123"/>
      <c r="Q32" s="125"/>
      <c r="R32" s="125"/>
      <c r="S32" s="125" t="s">
        <v>748</v>
      </c>
    </row>
    <row r="33" spans="1:19" ht="12.75">
      <c r="A33" s="296">
        <v>21</v>
      </c>
      <c r="B33" s="117" t="s">
        <v>687</v>
      </c>
      <c r="C33" s="118" t="s">
        <v>127</v>
      </c>
      <c r="D33" s="119" t="s">
        <v>129</v>
      </c>
      <c r="E33" s="120" t="s">
        <v>625</v>
      </c>
      <c r="F33" s="121">
        <v>567986</v>
      </c>
      <c r="G33" s="121">
        <v>322117</v>
      </c>
      <c r="H33" s="121"/>
      <c r="I33" s="127">
        <f t="shared" si="1"/>
        <v>245869</v>
      </c>
      <c r="J33" s="122">
        <v>45869</v>
      </c>
      <c r="K33" s="123"/>
      <c r="L33" s="125">
        <v>0</v>
      </c>
      <c r="M33" s="123"/>
      <c r="N33" s="124">
        <v>200000</v>
      </c>
      <c r="O33" s="123"/>
      <c r="P33" s="123"/>
      <c r="Q33" s="125"/>
      <c r="R33" s="125"/>
      <c r="S33" s="125" t="s">
        <v>618</v>
      </c>
    </row>
    <row r="34" spans="1:19" ht="12.75">
      <c r="A34" s="296">
        <v>22</v>
      </c>
      <c r="B34" s="117" t="s">
        <v>749</v>
      </c>
      <c r="C34" s="118" t="s">
        <v>127</v>
      </c>
      <c r="D34" s="119" t="s">
        <v>132</v>
      </c>
      <c r="E34" s="120" t="s">
        <v>734</v>
      </c>
      <c r="F34" s="121">
        <v>7000</v>
      </c>
      <c r="G34" s="121"/>
      <c r="H34" s="121"/>
      <c r="I34" s="127">
        <f t="shared" si="1"/>
        <v>7000</v>
      </c>
      <c r="J34" s="122"/>
      <c r="K34" s="123">
        <v>7000</v>
      </c>
      <c r="L34" s="125"/>
      <c r="M34" s="123"/>
      <c r="N34" s="124"/>
      <c r="O34" s="123"/>
      <c r="P34" s="123"/>
      <c r="Q34" s="125"/>
      <c r="R34" s="125"/>
      <c r="S34" s="125" t="s">
        <v>618</v>
      </c>
    </row>
    <row r="35" spans="1:19" ht="12.75">
      <c r="A35" s="296">
        <v>23</v>
      </c>
      <c r="B35" s="117" t="s">
        <v>627</v>
      </c>
      <c r="C35" s="118" t="s">
        <v>141</v>
      </c>
      <c r="D35" s="119" t="s">
        <v>142</v>
      </c>
      <c r="E35" s="120" t="s">
        <v>625</v>
      </c>
      <c r="F35" s="121">
        <v>2298320</v>
      </c>
      <c r="G35" s="121">
        <v>36355</v>
      </c>
      <c r="H35" s="121"/>
      <c r="I35" s="126">
        <f t="shared" si="1"/>
        <v>1928077</v>
      </c>
      <c r="J35" s="122">
        <v>83483</v>
      </c>
      <c r="K35" s="123">
        <v>0</v>
      </c>
      <c r="L35" s="125"/>
      <c r="M35" s="123">
        <v>844594</v>
      </c>
      <c r="N35" s="124">
        <v>1000000</v>
      </c>
      <c r="O35" s="123"/>
      <c r="P35" s="123"/>
      <c r="Q35" s="125"/>
      <c r="R35" s="125"/>
      <c r="S35" s="125" t="s">
        <v>618</v>
      </c>
    </row>
    <row r="36" spans="1:19" ht="12.75">
      <c r="A36" s="296">
        <v>24</v>
      </c>
      <c r="B36" s="117" t="s">
        <v>750</v>
      </c>
      <c r="C36" s="625">
        <v>851</v>
      </c>
      <c r="D36" s="625">
        <v>85195</v>
      </c>
      <c r="E36" s="625" t="s">
        <v>952</v>
      </c>
      <c r="F36" s="594">
        <v>956475</v>
      </c>
      <c r="G36" s="594"/>
      <c r="H36" s="594"/>
      <c r="I36" s="626">
        <f>SUM(J36:N36)</f>
        <v>318892</v>
      </c>
      <c r="J36" s="594">
        <v>0</v>
      </c>
      <c r="K36" s="117"/>
      <c r="L36" s="594"/>
      <c r="M36" s="594"/>
      <c r="N36" s="594">
        <v>318892</v>
      </c>
      <c r="O36" s="594">
        <v>446308</v>
      </c>
      <c r="P36" s="594">
        <v>0</v>
      </c>
      <c r="Q36" s="594">
        <v>191275</v>
      </c>
      <c r="R36" s="594">
        <v>0</v>
      </c>
      <c r="S36" s="594" t="s">
        <v>722</v>
      </c>
    </row>
    <row r="37" spans="1:19" ht="12.75">
      <c r="A37" s="296">
        <v>25</v>
      </c>
      <c r="B37" s="117" t="s">
        <v>751</v>
      </c>
      <c r="C37" s="118" t="s">
        <v>103</v>
      </c>
      <c r="D37" s="119" t="s">
        <v>803</v>
      </c>
      <c r="E37" s="120" t="s">
        <v>711</v>
      </c>
      <c r="F37" s="121">
        <v>1409153</v>
      </c>
      <c r="G37" s="121">
        <v>277000</v>
      </c>
      <c r="H37" s="121">
        <v>250000</v>
      </c>
      <c r="I37" s="127">
        <f t="shared" si="1"/>
        <v>0</v>
      </c>
      <c r="J37" s="122"/>
      <c r="K37" s="123"/>
      <c r="L37" s="125"/>
      <c r="M37" s="123"/>
      <c r="N37" s="124"/>
      <c r="O37" s="123"/>
      <c r="P37" s="123"/>
      <c r="Q37" s="125"/>
      <c r="R37" s="125"/>
      <c r="S37" s="125" t="s">
        <v>618</v>
      </c>
    </row>
    <row r="38" spans="1:19" ht="12.75">
      <c r="A38" s="296">
        <v>26</v>
      </c>
      <c r="B38" s="117" t="s">
        <v>813</v>
      </c>
      <c r="C38" s="118" t="s">
        <v>196</v>
      </c>
      <c r="D38" s="119" t="s">
        <v>199</v>
      </c>
      <c r="E38" s="120" t="s">
        <v>711</v>
      </c>
      <c r="F38" s="121">
        <v>2116985</v>
      </c>
      <c r="G38" s="121">
        <v>0</v>
      </c>
      <c r="H38" s="121"/>
      <c r="I38" s="127">
        <f t="shared" si="1"/>
        <v>2116985</v>
      </c>
      <c r="J38" s="122">
        <v>211698</v>
      </c>
      <c r="K38" s="123"/>
      <c r="L38" s="125"/>
      <c r="M38" s="123"/>
      <c r="N38" s="124">
        <v>1905287</v>
      </c>
      <c r="O38" s="123"/>
      <c r="P38" s="123"/>
      <c r="Q38" s="125"/>
      <c r="R38" s="125"/>
      <c r="S38" s="125" t="s">
        <v>618</v>
      </c>
    </row>
    <row r="39" spans="1:19" ht="12.75">
      <c r="A39" s="739">
        <v>27</v>
      </c>
      <c r="B39" s="117" t="s">
        <v>752</v>
      </c>
      <c r="C39" s="118" t="s">
        <v>196</v>
      </c>
      <c r="D39" s="119" t="s">
        <v>201</v>
      </c>
      <c r="E39" s="120" t="s">
        <v>734</v>
      </c>
      <c r="F39" s="121">
        <v>44900</v>
      </c>
      <c r="G39" s="121">
        <v>0</v>
      </c>
      <c r="H39" s="121"/>
      <c r="I39" s="127">
        <f t="shared" si="1"/>
        <v>44900</v>
      </c>
      <c r="J39" s="122"/>
      <c r="K39" s="123"/>
      <c r="L39" s="125">
        <v>44900</v>
      </c>
      <c r="M39" s="123"/>
      <c r="N39" s="124"/>
      <c r="O39" s="123"/>
      <c r="P39" s="123"/>
      <c r="Q39" s="125"/>
      <c r="R39" s="125"/>
      <c r="S39" s="125" t="s">
        <v>618</v>
      </c>
    </row>
    <row r="40" spans="1:19" s="33" customFormat="1" ht="12.75">
      <c r="A40" s="296">
        <v>28</v>
      </c>
      <c r="B40" s="117" t="s">
        <v>628</v>
      </c>
      <c r="C40" s="118" t="s">
        <v>196</v>
      </c>
      <c r="D40" s="119" t="s">
        <v>208</v>
      </c>
      <c r="E40" s="120" t="s">
        <v>625</v>
      </c>
      <c r="F40" s="121">
        <v>159212</v>
      </c>
      <c r="G40" s="121"/>
      <c r="H40" s="121"/>
      <c r="I40" s="127">
        <f t="shared" si="1"/>
        <v>57937</v>
      </c>
      <c r="J40" s="122">
        <v>57937</v>
      </c>
      <c r="K40" s="123">
        <v>0</v>
      </c>
      <c r="L40" s="125">
        <v>0</v>
      </c>
      <c r="M40" s="123"/>
      <c r="N40" s="124">
        <v>0</v>
      </c>
      <c r="O40" s="123"/>
      <c r="P40" s="123"/>
      <c r="Q40" s="125"/>
      <c r="R40" s="125"/>
      <c r="S40" s="125" t="s">
        <v>618</v>
      </c>
    </row>
    <row r="41" spans="1:19" s="33" customFormat="1" ht="12.75">
      <c r="A41" s="296">
        <v>29</v>
      </c>
      <c r="B41" s="117" t="s">
        <v>714</v>
      </c>
      <c r="C41" s="118" t="s">
        <v>196</v>
      </c>
      <c r="D41" s="119" t="s">
        <v>208</v>
      </c>
      <c r="E41" s="120" t="s">
        <v>734</v>
      </c>
      <c r="F41" s="121">
        <v>747724</v>
      </c>
      <c r="G41" s="121">
        <v>0</v>
      </c>
      <c r="H41" s="121"/>
      <c r="I41" s="127">
        <f t="shared" si="1"/>
        <v>115144</v>
      </c>
      <c r="J41" s="122">
        <v>0</v>
      </c>
      <c r="K41" s="123"/>
      <c r="L41" s="125"/>
      <c r="M41" s="123"/>
      <c r="N41" s="124">
        <v>115144</v>
      </c>
      <c r="O41" s="123"/>
      <c r="P41" s="123"/>
      <c r="Q41" s="125"/>
      <c r="R41" s="125"/>
      <c r="S41" s="125" t="s">
        <v>618</v>
      </c>
    </row>
    <row r="42" spans="1:19" s="33" customFormat="1" ht="12.75">
      <c r="A42" s="296">
        <v>30</v>
      </c>
      <c r="B42" s="117" t="s">
        <v>175</v>
      </c>
      <c r="C42" s="118" t="s">
        <v>196</v>
      </c>
      <c r="D42" s="119" t="s">
        <v>208</v>
      </c>
      <c r="E42" s="120" t="s">
        <v>745</v>
      </c>
      <c r="F42" s="121"/>
      <c r="G42" s="121"/>
      <c r="H42" s="121"/>
      <c r="I42" s="127">
        <f t="shared" si="1"/>
        <v>30000</v>
      </c>
      <c r="J42" s="122">
        <v>30000</v>
      </c>
      <c r="K42" s="123"/>
      <c r="L42" s="125"/>
      <c r="M42" s="123"/>
      <c r="N42" s="124"/>
      <c r="O42" s="123"/>
      <c r="P42" s="123"/>
      <c r="Q42" s="125"/>
      <c r="R42" s="125"/>
      <c r="S42" s="125" t="s">
        <v>618</v>
      </c>
    </row>
    <row r="43" spans="1:19" s="33" customFormat="1" ht="12.75">
      <c r="A43" s="296">
        <v>31</v>
      </c>
      <c r="B43" s="117" t="s">
        <v>814</v>
      </c>
      <c r="C43" s="118" t="s">
        <v>196</v>
      </c>
      <c r="D43" s="119" t="s">
        <v>208</v>
      </c>
      <c r="E43" s="120" t="s">
        <v>711</v>
      </c>
      <c r="F43" s="121">
        <v>4370737</v>
      </c>
      <c r="G43" s="121">
        <v>58000</v>
      </c>
      <c r="H43" s="121"/>
      <c r="I43" s="127">
        <f>SUM(J43:N43)</f>
        <v>1582277</v>
      </c>
      <c r="J43" s="122">
        <v>0</v>
      </c>
      <c r="K43" s="123"/>
      <c r="L43" s="125"/>
      <c r="M43" s="123"/>
      <c r="N43" s="124">
        <v>1582277</v>
      </c>
      <c r="O43" s="123"/>
      <c r="P43" s="123"/>
      <c r="Q43" s="125"/>
      <c r="R43" s="125"/>
      <c r="S43" s="125" t="s">
        <v>618</v>
      </c>
    </row>
    <row r="44" spans="1:19" s="33" customFormat="1" ht="12.75">
      <c r="A44" s="296">
        <v>32</v>
      </c>
      <c r="B44" s="117" t="s">
        <v>754</v>
      </c>
      <c r="C44" s="118" t="s">
        <v>196</v>
      </c>
      <c r="D44" s="119" t="s">
        <v>208</v>
      </c>
      <c r="E44" s="120" t="s">
        <v>734</v>
      </c>
      <c r="F44" s="121">
        <v>29000</v>
      </c>
      <c r="G44" s="121">
        <v>0</v>
      </c>
      <c r="H44" s="121"/>
      <c r="I44" s="127">
        <f>SUM(J44:N44)</f>
        <v>29000</v>
      </c>
      <c r="J44" s="122">
        <v>29000</v>
      </c>
      <c r="K44" s="123"/>
      <c r="L44" s="125"/>
      <c r="M44" s="123"/>
      <c r="N44" s="124"/>
      <c r="O44" s="123"/>
      <c r="P44" s="123"/>
      <c r="Q44" s="125"/>
      <c r="R44" s="125"/>
      <c r="S44" s="125" t="s">
        <v>618</v>
      </c>
    </row>
    <row r="45" spans="1:19" ht="22.5">
      <c r="A45" s="296">
        <v>33</v>
      </c>
      <c r="B45" s="733" t="s">
        <v>753</v>
      </c>
      <c r="C45" s="91">
        <v>900</v>
      </c>
      <c r="D45" s="91">
        <v>90002</v>
      </c>
      <c r="E45" s="91">
        <v>2006</v>
      </c>
      <c r="F45" s="737">
        <v>47549</v>
      </c>
      <c r="G45" s="737"/>
      <c r="H45" s="737"/>
      <c r="I45" s="626">
        <f>SUM(J45:M45)</f>
        <v>47549</v>
      </c>
      <c r="J45" s="737">
        <v>7549</v>
      </c>
      <c r="K45" s="84"/>
      <c r="L45" s="737">
        <v>40000</v>
      </c>
      <c r="M45" s="737"/>
      <c r="N45" s="737"/>
      <c r="O45" s="737"/>
      <c r="P45" s="737"/>
      <c r="Q45" s="737"/>
      <c r="R45" s="737"/>
      <c r="S45" s="738" t="s">
        <v>891</v>
      </c>
    </row>
    <row r="46" spans="1:19" s="33" customFormat="1" ht="21.75" customHeight="1">
      <c r="A46" s="739">
        <v>34</v>
      </c>
      <c r="B46" s="198" t="s">
        <v>817</v>
      </c>
      <c r="C46" s="118" t="s">
        <v>197</v>
      </c>
      <c r="D46" s="119" t="s">
        <v>495</v>
      </c>
      <c r="E46" s="120" t="s">
        <v>625</v>
      </c>
      <c r="F46" s="121">
        <v>1600925</v>
      </c>
      <c r="G46" s="121">
        <v>30260</v>
      </c>
      <c r="H46" s="121"/>
      <c r="I46" s="127">
        <f t="shared" si="1"/>
        <v>484664</v>
      </c>
      <c r="J46" s="122">
        <v>0</v>
      </c>
      <c r="K46" s="123"/>
      <c r="L46" s="125"/>
      <c r="M46" s="123"/>
      <c r="N46" s="124">
        <v>484664</v>
      </c>
      <c r="O46" s="116"/>
      <c r="P46" s="116"/>
      <c r="Q46" s="125"/>
      <c r="R46" s="125"/>
      <c r="S46" s="125" t="s">
        <v>618</v>
      </c>
    </row>
    <row r="47" spans="1:19" s="33" customFormat="1" ht="21.75" customHeight="1" thickBot="1">
      <c r="A47" s="296">
        <v>35</v>
      </c>
      <c r="B47" s="733" t="s">
        <v>174</v>
      </c>
      <c r="C47" s="688" t="s">
        <v>214</v>
      </c>
      <c r="D47" s="689" t="s">
        <v>225</v>
      </c>
      <c r="E47" s="736" t="s">
        <v>734</v>
      </c>
      <c r="F47" s="690">
        <v>20000</v>
      </c>
      <c r="G47" s="690"/>
      <c r="H47" s="690"/>
      <c r="I47" s="127">
        <f t="shared" si="1"/>
        <v>20000</v>
      </c>
      <c r="J47" s="691">
        <v>20000</v>
      </c>
      <c r="K47" s="692"/>
      <c r="L47" s="734"/>
      <c r="M47" s="692"/>
      <c r="N47" s="735"/>
      <c r="O47" s="763"/>
      <c r="P47" s="763"/>
      <c r="Q47" s="734"/>
      <c r="R47" s="734"/>
      <c r="S47" s="734" t="s">
        <v>618</v>
      </c>
    </row>
    <row r="48" spans="1:19" ht="14.25" thickBot="1" thickTop="1">
      <c r="A48" s="128"/>
      <c r="B48" s="129" t="s">
        <v>630</v>
      </c>
      <c r="C48" s="130"/>
      <c r="D48" s="128"/>
      <c r="E48" s="130"/>
      <c r="F48" s="131">
        <f>SUM(F13:F46)</f>
        <v>22696333</v>
      </c>
      <c r="G48" s="131">
        <f>SUM(G13:G46)</f>
        <v>997916</v>
      </c>
      <c r="H48" s="131">
        <f>SUM(H13:H46)</f>
        <v>250000</v>
      </c>
      <c r="I48" s="132">
        <f>SUM(I13:I47)</f>
        <v>9916275</v>
      </c>
      <c r="J48" s="267">
        <f>SUM(J13:J47)</f>
        <v>1533532</v>
      </c>
      <c r="K48" s="133">
        <f aca="true" t="shared" si="2" ref="K48:R48">SUM(K13:K46)</f>
        <v>7000</v>
      </c>
      <c r="L48" s="268">
        <f t="shared" si="2"/>
        <v>84900</v>
      </c>
      <c r="M48" s="133">
        <f t="shared" si="2"/>
        <v>889353</v>
      </c>
      <c r="N48" s="133">
        <f t="shared" si="2"/>
        <v>7401490</v>
      </c>
      <c r="O48" s="133">
        <f t="shared" si="2"/>
        <v>1442783</v>
      </c>
      <c r="P48" s="133">
        <f t="shared" si="2"/>
        <v>1169321</v>
      </c>
      <c r="Q48" s="133">
        <f t="shared" si="2"/>
        <v>191275</v>
      </c>
      <c r="R48" s="133">
        <f t="shared" si="2"/>
        <v>0</v>
      </c>
      <c r="S48" s="133">
        <f>SUM(S13:S47)</f>
        <v>0</v>
      </c>
    </row>
    <row r="49" spans="1:19" ht="14.25" thickBot="1" thickTop="1">
      <c r="A49" s="117">
        <v>35</v>
      </c>
      <c r="B49" s="117" t="s">
        <v>631</v>
      </c>
      <c r="C49" s="625">
        <v>700</v>
      </c>
      <c r="D49" s="625">
        <v>70021</v>
      </c>
      <c r="E49" s="625">
        <v>2006</v>
      </c>
      <c r="F49" s="594">
        <v>0</v>
      </c>
      <c r="G49" s="594">
        <v>0</v>
      </c>
      <c r="H49" s="594"/>
      <c r="I49" s="626">
        <f>SUM(J49:N49)</f>
        <v>1481500</v>
      </c>
      <c r="J49" s="594">
        <v>0</v>
      </c>
      <c r="K49" s="117"/>
      <c r="L49" s="594"/>
      <c r="M49" s="594"/>
      <c r="N49" s="594">
        <v>1481500</v>
      </c>
      <c r="O49" s="594">
        <v>0</v>
      </c>
      <c r="P49" s="594"/>
      <c r="Q49" s="594"/>
      <c r="R49" s="594"/>
      <c r="S49" s="594" t="s">
        <v>632</v>
      </c>
    </row>
    <row r="50" spans="1:19" ht="14.25" thickBot="1" thickTop="1">
      <c r="A50" s="134"/>
      <c r="B50" s="135" t="s">
        <v>633</v>
      </c>
      <c r="C50" s="134"/>
      <c r="D50" s="134"/>
      <c r="E50" s="134"/>
      <c r="F50" s="136"/>
      <c r="G50" s="136"/>
      <c r="H50" s="136"/>
      <c r="I50" s="137">
        <f>SUM(I48:I49)</f>
        <v>11397775</v>
      </c>
      <c r="J50" s="137">
        <f aca="true" t="shared" si="3" ref="J50:R50">SUM(J48:J49)</f>
        <v>1533532</v>
      </c>
      <c r="K50" s="137">
        <f t="shared" si="3"/>
        <v>7000</v>
      </c>
      <c r="L50" s="137">
        <f t="shared" si="3"/>
        <v>84900</v>
      </c>
      <c r="M50" s="137">
        <f t="shared" si="3"/>
        <v>889353</v>
      </c>
      <c r="N50" s="137">
        <f t="shared" si="3"/>
        <v>8882990</v>
      </c>
      <c r="O50" s="137">
        <f t="shared" si="3"/>
        <v>1442783</v>
      </c>
      <c r="P50" s="137">
        <f t="shared" si="3"/>
        <v>1169321</v>
      </c>
      <c r="Q50" s="137">
        <f t="shared" si="3"/>
        <v>191275</v>
      </c>
      <c r="R50" s="137">
        <f t="shared" si="3"/>
        <v>0</v>
      </c>
      <c r="S50" s="136" t="s">
        <v>26</v>
      </c>
    </row>
    <row r="51" spans="1:19" ht="13.5" thickTop="1">
      <c r="A51" s="33"/>
      <c r="B51" s="33"/>
      <c r="C51" s="33"/>
      <c r="D51" s="33"/>
      <c r="E51" s="33"/>
      <c r="F51" s="33"/>
      <c r="G51" s="33"/>
      <c r="H51" s="33"/>
      <c r="I51" s="39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8" ht="12.75">
      <c r="A52" s="33"/>
      <c r="B52" s="33" t="s">
        <v>26</v>
      </c>
      <c r="C52" s="33"/>
      <c r="D52" s="33"/>
      <c r="E52" s="33"/>
      <c r="F52" s="33"/>
      <c r="G52" s="33"/>
      <c r="H52" s="33" t="s">
        <v>26</v>
      </c>
      <c r="I52" s="39"/>
      <c r="J52" s="624" t="s">
        <v>26</v>
      </c>
      <c r="K52" s="33"/>
      <c r="L52" s="33"/>
      <c r="M52" s="33"/>
      <c r="N52" s="33"/>
      <c r="O52" s="33"/>
      <c r="P52" s="33"/>
      <c r="Q52" s="33"/>
      <c r="R52" s="33"/>
    </row>
    <row r="53" spans="1:19" ht="12.75">
      <c r="A53" s="33"/>
      <c r="B53" s="33"/>
      <c r="C53" s="33"/>
      <c r="D53" s="33"/>
      <c r="E53" s="33"/>
      <c r="F53" s="33"/>
      <c r="G53" s="33"/>
      <c r="H53" s="33"/>
      <c r="I53" s="39" t="s">
        <v>26</v>
      </c>
      <c r="J53" s="624" t="s">
        <v>26</v>
      </c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2.75">
      <c r="A54" s="33"/>
      <c r="B54" s="33" t="s">
        <v>26</v>
      </c>
      <c r="C54" s="33"/>
      <c r="D54" s="33"/>
      <c r="E54" s="33"/>
      <c r="F54" s="33"/>
      <c r="G54" s="33"/>
      <c r="H54" s="33"/>
      <c r="I54" s="39" t="s">
        <v>26</v>
      </c>
      <c r="J54" s="624" t="s">
        <v>26</v>
      </c>
      <c r="K54" s="33"/>
      <c r="L54" s="33"/>
      <c r="M54" s="33"/>
      <c r="N54" s="33"/>
      <c r="O54" s="33"/>
      <c r="P54" s="33"/>
      <c r="Q54" s="33"/>
      <c r="R54" s="33"/>
      <c r="S54" s="33"/>
    </row>
    <row r="55" ht="12.75">
      <c r="J55" s="624" t="s">
        <v>26</v>
      </c>
    </row>
  </sheetData>
  <printOptions/>
  <pageMargins left="0.984251968503937" right="0.3937007874015748" top="0.5905511811023623" bottom="0.7874015748031497" header="0.5118110236220472" footer="0.5118110236220472"/>
  <pageSetup horizontalDpi="300" verticalDpi="300" orientation="landscape" paperSize="8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B2" sqref="B2"/>
    </sheetView>
  </sheetViews>
  <sheetFormatPr defaultColWidth="9.00390625" defaultRowHeight="12.75"/>
  <cols>
    <col min="1" max="1" width="3.25390625" style="0" customWidth="1"/>
    <col min="2" max="2" width="38.125" style="0" customWidth="1"/>
    <col min="3" max="3" width="5.125" style="0" customWidth="1"/>
    <col min="4" max="4" width="6.25390625" style="0" customWidth="1"/>
    <col min="5" max="5" width="8.875" style="0" customWidth="1"/>
    <col min="6" max="6" width="9.375" style="0" customWidth="1"/>
    <col min="7" max="8" width="9.00390625" style="0" customWidth="1"/>
    <col min="9" max="9" width="8.625" style="0" customWidth="1"/>
    <col min="10" max="10" width="8.125" style="0" customWidth="1"/>
    <col min="11" max="11" width="10.00390625" style="0" customWidth="1"/>
    <col min="12" max="12" width="11.625" style="0" customWidth="1"/>
  </cols>
  <sheetData>
    <row r="1" spans="1:12" ht="12.75">
      <c r="A1" s="72"/>
      <c r="B1" s="72" t="s">
        <v>1</v>
      </c>
      <c r="C1" s="72"/>
      <c r="D1" s="72"/>
      <c r="E1" s="72"/>
      <c r="F1" s="72"/>
      <c r="G1" s="72"/>
      <c r="H1" s="72" t="s">
        <v>26</v>
      </c>
      <c r="I1" s="72"/>
      <c r="J1" s="72"/>
      <c r="K1" s="72"/>
      <c r="L1" s="72"/>
    </row>
    <row r="2" spans="1:12" ht="12.75">
      <c r="A2" s="72"/>
      <c r="B2" s="72" t="s">
        <v>493</v>
      </c>
      <c r="C2" s="72"/>
      <c r="D2" s="72"/>
      <c r="E2" s="72"/>
      <c r="F2" s="72"/>
      <c r="G2" s="72"/>
      <c r="H2" s="72" t="s">
        <v>26</v>
      </c>
      <c r="I2" s="72"/>
      <c r="J2" s="72"/>
      <c r="K2" s="72"/>
      <c r="L2" s="72"/>
    </row>
    <row r="3" spans="1:12" ht="12.75">
      <c r="A3" s="72"/>
      <c r="B3" s="74" t="s">
        <v>159</v>
      </c>
      <c r="C3" s="72"/>
      <c r="D3" s="72"/>
      <c r="E3" s="72"/>
      <c r="F3" s="72"/>
      <c r="G3" s="72"/>
      <c r="H3" s="72" t="s">
        <v>26</v>
      </c>
      <c r="I3" s="72"/>
      <c r="J3" s="72"/>
      <c r="K3" s="72"/>
      <c r="L3" s="72"/>
    </row>
    <row r="4" spans="1:12" ht="12.75">
      <c r="A4" s="72"/>
      <c r="B4" s="74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2.75">
      <c r="A5" s="72"/>
      <c r="B5" s="72" t="s">
        <v>26</v>
      </c>
      <c r="C5" s="72"/>
      <c r="D5" s="72"/>
      <c r="E5" s="74"/>
      <c r="F5" s="72"/>
      <c r="G5" s="72"/>
      <c r="H5" s="72"/>
      <c r="I5" s="72"/>
      <c r="J5" s="72"/>
      <c r="K5" s="72"/>
      <c r="L5" s="72"/>
    </row>
    <row r="6" spans="1:12" ht="12.75">
      <c r="A6" s="75" t="s">
        <v>915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3.5" thickBot="1">
      <c r="A7" s="75"/>
      <c r="B7" s="76"/>
      <c r="C7" s="76"/>
      <c r="D7" s="76"/>
      <c r="E7" s="76"/>
      <c r="F7" s="76"/>
      <c r="G7" s="76" t="s">
        <v>275</v>
      </c>
      <c r="H7" s="76"/>
      <c r="I7" s="76"/>
      <c r="J7" s="76"/>
      <c r="K7" s="76"/>
      <c r="L7" s="76"/>
    </row>
    <row r="8" spans="1:12" ht="14.25" thickBot="1" thickTop="1">
      <c r="A8" s="77" t="s">
        <v>26</v>
      </c>
      <c r="B8" s="78" t="s">
        <v>26</v>
      </c>
      <c r="C8" s="79" t="s">
        <v>26</v>
      </c>
      <c r="D8" s="78" t="s">
        <v>26</v>
      </c>
      <c r="E8" s="80"/>
      <c r="F8" s="80"/>
      <c r="G8" s="79" t="s">
        <v>892</v>
      </c>
      <c r="H8" s="201" t="s">
        <v>158</v>
      </c>
      <c r="I8" s="681" t="s">
        <v>546</v>
      </c>
      <c r="J8" s="681"/>
      <c r="K8" s="82" t="s">
        <v>376</v>
      </c>
      <c r="L8" s="729" t="s">
        <v>893</v>
      </c>
    </row>
    <row r="9" spans="1:12" ht="13.5" thickTop="1">
      <c r="A9" s="84"/>
      <c r="B9" s="84"/>
      <c r="C9" s="76"/>
      <c r="D9" s="84" t="s">
        <v>26</v>
      </c>
      <c r="E9" s="85" t="s">
        <v>503</v>
      </c>
      <c r="F9" s="85" t="s">
        <v>504</v>
      </c>
      <c r="G9" s="85" t="s">
        <v>894</v>
      </c>
      <c r="H9" s="87" t="s">
        <v>507</v>
      </c>
      <c r="I9" s="682" t="s">
        <v>508</v>
      </c>
      <c r="J9" s="683" t="s">
        <v>895</v>
      </c>
      <c r="K9" s="77" t="s">
        <v>508</v>
      </c>
      <c r="L9" s="730" t="s">
        <v>896</v>
      </c>
    </row>
    <row r="10" spans="1:12" ht="12.75">
      <c r="A10" s="91" t="s">
        <v>374</v>
      </c>
      <c r="B10" s="91" t="s">
        <v>513</v>
      </c>
      <c r="C10" s="92" t="s">
        <v>228</v>
      </c>
      <c r="D10" s="91" t="s">
        <v>514</v>
      </c>
      <c r="E10" s="85" t="s">
        <v>515</v>
      </c>
      <c r="F10" s="85" t="s">
        <v>516</v>
      </c>
      <c r="G10" s="85" t="s">
        <v>897</v>
      </c>
      <c r="H10" s="87" t="s">
        <v>898</v>
      </c>
      <c r="I10" s="682" t="s">
        <v>519</v>
      </c>
      <c r="J10" s="684" t="s">
        <v>607</v>
      </c>
      <c r="K10" s="84" t="s">
        <v>520</v>
      </c>
      <c r="L10" s="730" t="s">
        <v>899</v>
      </c>
    </row>
    <row r="11" spans="1:12" ht="12.75">
      <c r="A11" s="84"/>
      <c r="B11" s="84"/>
      <c r="C11" s="76"/>
      <c r="D11" s="84"/>
      <c r="E11" s="85" t="s">
        <v>516</v>
      </c>
      <c r="F11" s="85" t="s">
        <v>525</v>
      </c>
      <c r="G11" s="85" t="s">
        <v>900</v>
      </c>
      <c r="H11" s="87" t="s">
        <v>480</v>
      </c>
      <c r="I11" s="682" t="s">
        <v>901</v>
      </c>
      <c r="J11" s="684" t="s">
        <v>902</v>
      </c>
      <c r="K11" s="84" t="s">
        <v>605</v>
      </c>
      <c r="L11" s="730" t="s">
        <v>903</v>
      </c>
    </row>
    <row r="12" spans="1:12" ht="12.75">
      <c r="A12" s="84"/>
      <c r="B12" s="84"/>
      <c r="C12" s="76"/>
      <c r="D12" s="84"/>
      <c r="E12" s="86"/>
      <c r="F12" s="86"/>
      <c r="G12" s="86" t="s">
        <v>904</v>
      </c>
      <c r="H12" s="87" t="s">
        <v>525</v>
      </c>
      <c r="I12" s="682" t="s">
        <v>418</v>
      </c>
      <c r="J12" s="684" t="s">
        <v>603</v>
      </c>
      <c r="K12" s="84" t="s">
        <v>613</v>
      </c>
      <c r="L12" s="730" t="s">
        <v>905</v>
      </c>
    </row>
    <row r="13" spans="1:12" ht="13.5" thickBot="1">
      <c r="A13" s="84"/>
      <c r="B13" s="84"/>
      <c r="C13" s="76"/>
      <c r="D13" s="84"/>
      <c r="E13" s="86"/>
      <c r="F13" s="86"/>
      <c r="G13" s="686" t="s">
        <v>732</v>
      </c>
      <c r="H13" s="87" t="s">
        <v>906</v>
      </c>
      <c r="I13" s="76" t="s">
        <v>26</v>
      </c>
      <c r="J13" s="84"/>
      <c r="K13" s="84" t="s">
        <v>617</v>
      </c>
      <c r="L13" s="731" t="s">
        <v>419</v>
      </c>
    </row>
    <row r="14" spans="1:12" ht="14.25" thickBot="1" thickTop="1">
      <c r="A14" s="97">
        <v>1</v>
      </c>
      <c r="B14" s="98">
        <v>2</v>
      </c>
      <c r="C14" s="82">
        <v>3</v>
      </c>
      <c r="D14" s="98">
        <v>4</v>
      </c>
      <c r="E14" s="99">
        <v>5</v>
      </c>
      <c r="F14" s="99">
        <v>6</v>
      </c>
      <c r="G14" s="99">
        <v>7</v>
      </c>
      <c r="H14" s="100">
        <v>8</v>
      </c>
      <c r="I14" s="82">
        <v>9</v>
      </c>
      <c r="J14" s="98">
        <v>10</v>
      </c>
      <c r="K14" s="98">
        <v>11</v>
      </c>
      <c r="L14" s="98">
        <v>12</v>
      </c>
    </row>
    <row r="15" spans="1:12" ht="24.75" thickTop="1">
      <c r="A15" s="687">
        <v>1</v>
      </c>
      <c r="B15" s="693" t="s">
        <v>907</v>
      </c>
      <c r="C15" s="118" t="s">
        <v>66</v>
      </c>
      <c r="D15" s="119" t="s">
        <v>76</v>
      </c>
      <c r="E15" s="118" t="s">
        <v>711</v>
      </c>
      <c r="F15" s="694">
        <v>3284677</v>
      </c>
      <c r="G15" s="121">
        <v>3000</v>
      </c>
      <c r="H15" s="127">
        <f aca="true" t="shared" si="0" ref="H15:H21">SUM(I15:K15)</f>
        <v>1165110</v>
      </c>
      <c r="I15" s="122">
        <v>1165110</v>
      </c>
      <c r="J15" s="123"/>
      <c r="K15" s="123"/>
      <c r="L15" s="123">
        <v>0</v>
      </c>
    </row>
    <row r="16" spans="1:12" ht="36">
      <c r="A16" s="687">
        <v>2</v>
      </c>
      <c r="B16" s="693" t="s">
        <v>908</v>
      </c>
      <c r="C16" s="118" t="s">
        <v>66</v>
      </c>
      <c r="D16" s="119" t="s">
        <v>76</v>
      </c>
      <c r="E16" s="118" t="s">
        <v>812</v>
      </c>
      <c r="F16" s="694">
        <v>2772059</v>
      </c>
      <c r="G16" s="121">
        <v>60400</v>
      </c>
      <c r="H16" s="127">
        <f t="shared" si="0"/>
        <v>305116</v>
      </c>
      <c r="I16" s="122">
        <v>305116</v>
      </c>
      <c r="J16" s="123"/>
      <c r="K16" s="123"/>
      <c r="L16" s="123">
        <v>457675</v>
      </c>
    </row>
    <row r="17" spans="1:12" ht="24">
      <c r="A17" s="687">
        <v>3</v>
      </c>
      <c r="B17" s="693" t="s">
        <v>909</v>
      </c>
      <c r="C17" s="118" t="s">
        <v>66</v>
      </c>
      <c r="D17" s="119" t="s">
        <v>910</v>
      </c>
      <c r="E17" s="118" t="s">
        <v>711</v>
      </c>
      <c r="F17" s="694">
        <v>336573</v>
      </c>
      <c r="G17" s="121">
        <v>7064</v>
      </c>
      <c r="H17" s="127">
        <f t="shared" si="0"/>
        <v>329509</v>
      </c>
      <c r="I17" s="122">
        <v>329509</v>
      </c>
      <c r="J17" s="123"/>
      <c r="K17" s="123"/>
      <c r="L17" s="123">
        <v>0</v>
      </c>
    </row>
    <row r="18" spans="1:12" ht="36">
      <c r="A18" s="687">
        <v>4</v>
      </c>
      <c r="B18" s="693" t="s">
        <v>911</v>
      </c>
      <c r="C18" s="118" t="s">
        <v>97</v>
      </c>
      <c r="D18" s="119" t="s">
        <v>120</v>
      </c>
      <c r="E18" s="118" t="s">
        <v>734</v>
      </c>
      <c r="F18" s="694">
        <v>75000</v>
      </c>
      <c r="G18" s="121"/>
      <c r="H18" s="127">
        <f t="shared" si="0"/>
        <v>75000</v>
      </c>
      <c r="I18" s="122">
        <v>75000</v>
      </c>
      <c r="J18" s="123"/>
      <c r="K18" s="123"/>
      <c r="L18" s="123">
        <v>0</v>
      </c>
    </row>
    <row r="19" spans="1:12" ht="24">
      <c r="A19" s="687">
        <v>5</v>
      </c>
      <c r="B19" s="693" t="s">
        <v>814</v>
      </c>
      <c r="C19" s="118" t="s">
        <v>196</v>
      </c>
      <c r="D19" s="119" t="s">
        <v>208</v>
      </c>
      <c r="E19" s="118" t="s">
        <v>711</v>
      </c>
      <c r="F19" s="694">
        <v>4369517</v>
      </c>
      <c r="G19" s="121">
        <v>58000</v>
      </c>
      <c r="H19" s="127">
        <f t="shared" si="0"/>
        <v>1582277</v>
      </c>
      <c r="I19" s="122">
        <v>1582277</v>
      </c>
      <c r="J19" s="123"/>
      <c r="K19" s="123"/>
      <c r="L19" s="123">
        <v>0</v>
      </c>
    </row>
    <row r="20" spans="1:12" ht="24">
      <c r="A20" s="687">
        <v>6</v>
      </c>
      <c r="B20" s="693" t="s">
        <v>912</v>
      </c>
      <c r="C20" s="118" t="s">
        <v>196</v>
      </c>
      <c r="D20" s="119" t="s">
        <v>208</v>
      </c>
      <c r="E20" s="118" t="s">
        <v>711</v>
      </c>
      <c r="F20" s="694">
        <v>747724</v>
      </c>
      <c r="G20" s="121"/>
      <c r="H20" s="127">
        <f t="shared" si="0"/>
        <v>115144</v>
      </c>
      <c r="I20" s="122">
        <v>115144</v>
      </c>
      <c r="J20" s="123"/>
      <c r="K20" s="123"/>
      <c r="L20" s="123">
        <v>0</v>
      </c>
    </row>
    <row r="21" spans="1:12" ht="24">
      <c r="A21" s="687">
        <v>7</v>
      </c>
      <c r="B21" s="693" t="s">
        <v>913</v>
      </c>
      <c r="C21" s="118" t="s">
        <v>197</v>
      </c>
      <c r="D21" s="119" t="s">
        <v>495</v>
      </c>
      <c r="E21" s="118" t="s">
        <v>625</v>
      </c>
      <c r="F21" s="694">
        <v>1600925</v>
      </c>
      <c r="G21" s="121">
        <v>19280</v>
      </c>
      <c r="H21" s="127">
        <f t="shared" si="0"/>
        <v>484664</v>
      </c>
      <c r="I21" s="122">
        <v>484664</v>
      </c>
      <c r="J21" s="123"/>
      <c r="K21" s="123"/>
      <c r="L21" s="123">
        <v>0</v>
      </c>
    </row>
    <row r="22" spans="1:12" ht="13.5" thickBot="1">
      <c r="A22" s="114"/>
      <c r="B22" s="695" t="s">
        <v>26</v>
      </c>
      <c r="C22" s="688"/>
      <c r="D22" s="689"/>
      <c r="E22" s="688"/>
      <c r="F22" s="696"/>
      <c r="G22" s="690"/>
      <c r="H22" s="697"/>
      <c r="I22" s="691"/>
      <c r="J22" s="692"/>
      <c r="K22" s="692"/>
      <c r="L22" s="692"/>
    </row>
    <row r="23" spans="1:12" ht="14.25" thickBot="1" thickTop="1">
      <c r="A23" s="698"/>
      <c r="B23" s="699" t="s">
        <v>420</v>
      </c>
      <c r="C23" s="700"/>
      <c r="D23" s="701"/>
      <c r="E23" s="700"/>
      <c r="F23" s="702">
        <f>SUM(F15:F17,F18:F21)</f>
        <v>13186475</v>
      </c>
      <c r="G23" s="702">
        <f>SUM(G15:G17,G18:G21)</f>
        <v>147744</v>
      </c>
      <c r="H23" s="702">
        <f>SUM(H15:H17,H18:H21)</f>
        <v>4056820</v>
      </c>
      <c r="I23" s="703">
        <f>SUM(I15:I17,I18:I21)</f>
        <v>4056820</v>
      </c>
      <c r="J23" s="702"/>
      <c r="K23" s="702">
        <f>SUM(K15:K17,K18:K21)</f>
        <v>0</v>
      </c>
      <c r="L23" s="702">
        <f>SUM(L15:L17,L18:L21)</f>
        <v>457675</v>
      </c>
    </row>
    <row r="24" spans="1:12" ht="13.5" thickTop="1">
      <c r="A24" s="33"/>
      <c r="B24" s="33"/>
      <c r="C24" s="33"/>
      <c r="D24" s="33"/>
      <c r="E24" s="33"/>
      <c r="F24" s="33"/>
      <c r="G24" s="33"/>
      <c r="H24" s="39"/>
      <c r="I24" s="33"/>
      <c r="J24" s="33"/>
      <c r="K24" s="33"/>
      <c r="L24" s="33"/>
    </row>
    <row r="25" spans="1:12" ht="14.25">
      <c r="A25" s="33"/>
      <c r="B25" s="704" t="s">
        <v>914</v>
      </c>
      <c r="C25" s="33"/>
      <c r="D25" s="33"/>
      <c r="E25" s="33"/>
      <c r="F25" s="33"/>
      <c r="G25" s="33"/>
      <c r="H25" s="39" t="s">
        <v>26</v>
      </c>
      <c r="I25" s="33"/>
      <c r="J25" s="33"/>
      <c r="K25" s="33"/>
      <c r="L25" s="33"/>
    </row>
    <row r="26" spans="1:12" ht="12.75">
      <c r="A26" s="33"/>
      <c r="B26" s="33"/>
      <c r="C26" s="33"/>
      <c r="D26" s="33"/>
      <c r="E26" s="33"/>
      <c r="F26" s="33"/>
      <c r="G26" s="33"/>
      <c r="H26" s="39" t="s">
        <v>26</v>
      </c>
      <c r="I26" s="33"/>
      <c r="J26" s="33"/>
      <c r="K26" s="33"/>
      <c r="L26" s="33"/>
    </row>
  </sheetData>
  <printOptions/>
  <pageMargins left="0.984251968503937" right="0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</dc:creator>
  <cp:keywords/>
  <dc:description/>
  <cp:lastModifiedBy>user</cp:lastModifiedBy>
  <cp:lastPrinted>2006-01-03T07:56:36Z</cp:lastPrinted>
  <dcterms:created xsi:type="dcterms:W3CDTF">2000-10-28T18:53:25Z</dcterms:created>
  <dcterms:modified xsi:type="dcterms:W3CDTF">2006-01-03T14:05:17Z</dcterms:modified>
  <cp:category/>
  <cp:version/>
  <cp:contentType/>
  <cp:contentStatus/>
</cp:coreProperties>
</file>