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activeTab="0"/>
  </bookViews>
  <sheets>
    <sheet name="zał.nr 1 dochody " sheetId="1" r:id="rId1"/>
    <sheet name="zał.nr 2 wydatki" sheetId="2" r:id="rId2"/>
    <sheet name="zał.nr 3-doch.i wyd.zadań zlec." sheetId="3" r:id="rId3"/>
    <sheet name="zał.nr 8-Prognoza długu" sheetId="4" r:id="rId4"/>
    <sheet name="zał.nr 8a-progn.syt. finans." sheetId="5" r:id="rId5"/>
    <sheet name="zał.nr11 inst.kultury" sheetId="6" r:id="rId6"/>
    <sheet name="zał.nr 12-dotacje pozarz." sheetId="7" r:id="rId7"/>
    <sheet name="zał.inw.nr 5 do projektu" sheetId="8" r:id="rId8"/>
    <sheet name="zał.nr6-projekty fund.str." sheetId="9" r:id="rId9"/>
    <sheet name="zał.nr 7-Deficyt,nadwyżka" sheetId="10" r:id="rId10"/>
    <sheet name="zał.nr 10-Dotacja STO" sheetId="11" r:id="rId11"/>
    <sheet name="zał.nr 13-Pozostałe dotacje" sheetId="12" r:id="rId12"/>
    <sheet name="zał.nr 9-doch.własne" sheetId="13" r:id="rId13"/>
    <sheet name="zał.nr 14 GFOŚiGW" sheetId="14" r:id="rId14"/>
    <sheet name="zał.nr 4-zadania wspólne" sheetId="15" r:id="rId15"/>
  </sheets>
  <definedNames>
    <definedName name="_xlnm.Print_Area" localSheetId="7">'zał.inw.nr 5 do projektu'!#REF!</definedName>
    <definedName name="_xlnm.Print_Area" localSheetId="0">'zał.nr 1 dochody '!$A$1:$H$176</definedName>
    <definedName name="_xlnm.Print_Area" localSheetId="6">'zał.nr 12-dotacje pozarz.'!#REF!</definedName>
    <definedName name="_xlnm.Print_Area" localSheetId="13">'zał.nr 14 GFOŚiGW'!#REF!</definedName>
    <definedName name="_xlnm.Print_Area" localSheetId="1">'zał.nr 2 wydatki'!$A$1:$F$587</definedName>
    <definedName name="_xlnm.Print_Area" localSheetId="2">'zał.nr 3-doch.i wyd.zadań zlec.'!#REF!</definedName>
    <definedName name="_xlnm.Print_Area" localSheetId="14">'zał.nr 4-zadania wspólne'!$A$1:$F$17</definedName>
    <definedName name="_xlnm.Print_Area" localSheetId="9">'zał.nr 7-Deficyt,nadwyżka'!$A$1:$E$27</definedName>
    <definedName name="_xlnm.Print_Area" localSheetId="4">'zał.nr 8a-progn.syt. finans.'!$A$2:$N$38</definedName>
    <definedName name="_xlnm.Print_Area" localSheetId="3">'zał.nr 8-Prognoza długu'!$A$2:$L$33</definedName>
    <definedName name="_xlnm.Print_Area" localSheetId="12">'zał.nr 9-doch.własne'!$A$1:$I$30</definedName>
  </definedNames>
  <calcPr fullCalcOnLoad="1"/>
</workbook>
</file>

<file path=xl/sharedStrings.xml><?xml version="1.0" encoding="utf-8"?>
<sst xmlns="http://schemas.openxmlformats.org/spreadsheetml/2006/main" count="2602" uniqueCount="1103">
  <si>
    <t>usługi pocztowe,telekomunikacyjne,wywóz nieczystości</t>
  </si>
  <si>
    <t>koszty sądowo-komornicze,prowizja bankowa i pocztowa</t>
  </si>
  <si>
    <t>diety sołtysów</t>
  </si>
  <si>
    <t>wydatki rzeczowe-koszty operacyjne i prowizje bankowe</t>
  </si>
  <si>
    <t>dodatki wiejskie i mieszkaniowe</t>
  </si>
  <si>
    <t>wydatki remontowe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</si>
  <si>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</si>
  <si>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</si>
  <si>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</si>
  <si>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</si>
  <si>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</si>
  <si>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</si>
  <si>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</si>
  <si>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</si>
  <si>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udział gminy w modernizacji szpitala powiatowego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</si>
  <si>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</si>
  <si>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</si>
  <si>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</si>
  <si>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</si>
  <si>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</si>
  <si>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</si>
  <si>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</si>
  <si>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</si>
  <si>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wynagrodzenia  za udział w komisji, zakup materiałów,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</si>
  <si>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</si>
  <si>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</si>
  <si>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</si>
  <si>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</si>
  <si>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</si>
  <si>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</si>
  <si>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</si>
  <si>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</si>
  <si>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</si>
  <si>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</si>
  <si>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DOCHODY WŁASNE OGÓŁEM, W TYM:</t>
  </si>
  <si>
    <t>F</t>
  </si>
  <si>
    <t>G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</si>
  <si>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</si>
  <si>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</si>
  <si>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</si>
  <si>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</si>
  <si>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</si>
  <si>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</si>
  <si>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</si>
  <si>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</si>
  <si>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</si>
  <si>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</si>
  <si>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</si>
  <si>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</si>
  <si>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</si>
  <si>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</si>
  <si>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</si>
  <si>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</si>
  <si>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</si>
  <si>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</si>
  <si>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</si>
  <si>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</si>
  <si>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</si>
  <si>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</si>
  <si>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</si>
  <si>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</si>
  <si>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</si>
  <si>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</si>
  <si>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</si>
  <si>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</si>
  <si>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</si>
  <si>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</si>
  <si>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</si>
  <si>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</si>
  <si>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</si>
  <si>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</si>
  <si>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</si>
  <si>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</si>
  <si>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</si>
  <si>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</si>
  <si>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</si>
  <si>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</si>
  <si>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</si>
  <si>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</si>
  <si>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</si>
  <si>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</si>
  <si>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</si>
  <si>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</si>
  <si>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</si>
  <si>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</si>
  <si>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</si>
  <si>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</si>
  <si>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</si>
  <si>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</si>
  <si>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35,61% udział w pod.doch.od osób fizycznych</t>
  </si>
  <si>
    <t>przebudowa budynku w parku z placem przy Pl.Wolności</t>
  </si>
  <si>
    <t>ścieżka ekologiczo-przyrodnicza-wykonanie wiaty</t>
  </si>
  <si>
    <t>Izba Rolnicza - 2% od wpływów podatku rolnego</t>
  </si>
  <si>
    <t>doposażenie placu deskorolkarzy-Skate Park</t>
  </si>
  <si>
    <t>550</t>
  </si>
  <si>
    <t>HOTELE  I  RESTAURACJE</t>
  </si>
  <si>
    <t>55002</t>
  </si>
  <si>
    <t xml:space="preserve">Kempingi, pola biwakowe 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</si>
  <si>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</si>
  <si>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</si>
  <si>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</si>
  <si>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</si>
  <si>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</si>
  <si>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</si>
  <si>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</si>
  <si>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</si>
  <si>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</si>
  <si>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</si>
  <si>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</si>
  <si>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 xml:space="preserve">diety dla radnych </t>
  </si>
  <si>
    <t>zakup usług remontowych</t>
  </si>
  <si>
    <t>4430</t>
  </si>
  <si>
    <t>różne opłaty i składki-UMP,EN,Zielona energia na Mazurach</t>
  </si>
  <si>
    <t>4100</t>
  </si>
  <si>
    <t>wynagrodzenia agencyjno-prowizyjne</t>
  </si>
  <si>
    <t>75095</t>
  </si>
  <si>
    <t>75023</t>
  </si>
  <si>
    <t>Działalność usługowa</t>
  </si>
  <si>
    <t xml:space="preserve">odpisy na zakładowy FŚS dla emerytów i renc. </t>
  </si>
  <si>
    <t>Przewidywane</t>
  </si>
  <si>
    <t>wykonanie</t>
  </si>
  <si>
    <t>zleconych</t>
  </si>
  <si>
    <t>wynagrodzenia bezosobowe(umowy zlecenia,o dzieło)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</si>
  <si>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</si>
  <si>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</si>
  <si>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</si>
  <si>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</si>
  <si>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</si>
  <si>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</si>
  <si>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</si>
  <si>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</si>
  <si>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</si>
  <si>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</si>
  <si>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</si>
  <si>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8070</t>
  </si>
  <si>
    <t>odsetki od pożyczek i kredytów</t>
  </si>
  <si>
    <t>75704</t>
  </si>
  <si>
    <t>Rozliczenia z tyt. Poręczeń i gwarancji udzielonych</t>
  </si>
  <si>
    <t>8020</t>
  </si>
  <si>
    <t>wypłaty z tyt.poręczeń spłaty krajowych kredytów</t>
  </si>
  <si>
    <t>bankowych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</si>
  <si>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</si>
  <si>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</si>
  <si>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</si>
  <si>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</si>
  <si>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</si>
  <si>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</si>
  <si>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</si>
  <si>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</si>
  <si>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</si>
  <si>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</si>
  <si>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</si>
  <si>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</si>
  <si>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dotacja celowa na zadanie zlecone jednostkom</t>
  </si>
  <si>
    <t>Oprocentowanie środków na koncie</t>
  </si>
  <si>
    <t>nie zaliczanym do j.s.f.p.</t>
  </si>
  <si>
    <t>6310</t>
  </si>
  <si>
    <t>na realizację zadań</t>
  </si>
  <si>
    <t>konkursy: ekologiczne w szkołach, mieszkajmy piekniej,</t>
  </si>
  <si>
    <t>pielęgnacja i wycinka drzewostanu, utrzymanie terenów gminnych, likwidacja dzikich wysypisk, organizacja akcji "Sprzątanie Świata 2005", dopłata do wywozu odpadów zebranych selektywnie, wywóz bioodpadów.</t>
  </si>
  <si>
    <t>podatek VAT od użytkowania wieczystego pomniejszający dochody gminy z tego tytułu</t>
  </si>
  <si>
    <t>Wydatki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</si>
  <si>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</si>
  <si>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</si>
  <si>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</si>
  <si>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</si>
  <si>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</si>
  <si>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</si>
  <si>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</si>
  <si>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4130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</si>
  <si>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</si>
  <si>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</si>
  <si>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</si>
  <si>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</si>
  <si>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</si>
  <si>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</si>
  <si>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</si>
  <si>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</si>
  <si>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</si>
  <si>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</si>
  <si>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</si>
  <si>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</si>
  <si>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900</t>
  </si>
  <si>
    <t>921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</si>
  <si>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</si>
  <si>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</si>
  <si>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</si>
  <si>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</si>
  <si>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</si>
  <si>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</si>
  <si>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</si>
  <si>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</si>
  <si>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</si>
  <si>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</si>
  <si>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</si>
  <si>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</si>
  <si>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</si>
  <si>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</si>
  <si>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</si>
  <si>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</si>
  <si>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926</t>
  </si>
  <si>
    <t>92604</t>
  </si>
  <si>
    <t>92605</t>
  </si>
  <si>
    <t>wynajm Sali konferencyjnej</t>
  </si>
  <si>
    <t>odprawa Burmistrza</t>
  </si>
  <si>
    <t>nagrody jubileuszowe (8), odprawy emerytalne (2)</t>
  </si>
  <si>
    <r>
      <t>Inwestycje</t>
    </r>
    <r>
      <rPr>
        <sz val="10"/>
        <rFont val="Arial"/>
        <family val="2"/>
      </rPr>
      <t>-centrum sportowo-rekreacyjno-kulturalne "wyciąg narciarski(projekt)</t>
    </r>
  </si>
  <si>
    <t>modernizacja ul. Cisowej ( projekt)</t>
  </si>
  <si>
    <t>uzbrojenie techniczne ul. Zielona</t>
  </si>
  <si>
    <t>wodociag Jaski, Dobki, Rosochackie</t>
  </si>
  <si>
    <t>wodociag Kukowo, Zajdy</t>
  </si>
  <si>
    <t>modernizacja drogi Zajdy, Ślepie I etap</t>
  </si>
  <si>
    <t>modernizacja drogi Sedranki-przy świetlicy</t>
  </si>
  <si>
    <t>Zadania w zakresie kultury fizycznej i sportu</t>
  </si>
  <si>
    <t>92695</t>
  </si>
  <si>
    <t>Obsługa kredytów i pożyczek j.s.t.</t>
  </si>
  <si>
    <t>WYSZCZEGÓLNIENIE</t>
  </si>
  <si>
    <t>Dz.</t>
  </si>
  <si>
    <t>I</t>
  </si>
  <si>
    <t>sprzedaż usług</t>
  </si>
  <si>
    <t>Oświata i wychowanie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</si>
  <si>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</si>
  <si>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</si>
  <si>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</si>
  <si>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</si>
  <si>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</si>
  <si>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</si>
  <si>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</si>
  <si>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</si>
  <si>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</si>
  <si>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</si>
  <si>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</si>
  <si>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</si>
  <si>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</si>
  <si>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</si>
  <si>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</si>
  <si>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</si>
  <si>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Wykonanie</t>
  </si>
  <si>
    <t>Przewidywany stan na koniec  roku</t>
  </si>
  <si>
    <t>Rodzaj zadłużenia</t>
  </si>
  <si>
    <t>Wpływy z podatku rolnego, leśnego, podatku od spadków i darowizn, podatku od czynności cywilnoprawnych oraz podatków i opłat lokalnych od osób fizycznych</t>
  </si>
  <si>
    <t>zakup sprzętu komputerowego i kopiarki cyfrowej</t>
  </si>
  <si>
    <t>Prowadzenie wypożyczalni żagłówek w Olecku nad jeziorem Olecko Wielkie od maja do września 2006r.; organizowanie imprez promujących turystykę aktywną i walory krajobrazowe naszego regionu ( regaty, rajdy, festyny)</t>
  </si>
  <si>
    <t>Upowszechnianie kultury, sztuki, ochrony dóbr kultury i tradycji poprzez organizację wydarzeń kulturalnych i edukacyjnych, w tym koncertów, występów artystycznych, spektakli, konkursów, wystaw.</t>
  </si>
  <si>
    <t>Promocja i ochrona zdrowia poprzez edukację na temat bezpieczeństwa nad i na wodzie wśród dzieci i młodzieży</t>
  </si>
  <si>
    <t>zadłużenie gminy  w %</t>
  </si>
  <si>
    <t>Prognoza  kwoty długu gminy</t>
  </si>
  <si>
    <t>Kredyty długoterminowe operac.</t>
  </si>
  <si>
    <t xml:space="preserve">Dochody ogółem   </t>
  </si>
  <si>
    <t>Kredyty inwestycyjne zaciagnięte</t>
  </si>
  <si>
    <t>kredyt PBK  1999r.</t>
  </si>
  <si>
    <t>kredyt PBK 1999r.</t>
  </si>
  <si>
    <t>kredyt PKO 2003r.</t>
  </si>
  <si>
    <t>kredyt BOŚ 2004r.</t>
  </si>
  <si>
    <t>kredyt PKO 2004r.</t>
  </si>
  <si>
    <t>Pożyczki zaciągnięte</t>
  </si>
  <si>
    <t>NFOŚiGW 2001r.</t>
  </si>
  <si>
    <t>WFOŚiGW 2002r.</t>
  </si>
  <si>
    <t>WFOŚiGW 2003r.</t>
  </si>
  <si>
    <t>WFOŚiGW 2004r.</t>
  </si>
  <si>
    <t>Planowane kredyty inwestycyjne</t>
  </si>
  <si>
    <t>Planowane pożyczki</t>
  </si>
  <si>
    <t>Wymagalne zobowiązania</t>
  </si>
  <si>
    <t>kredyt denominowany 1998r.</t>
  </si>
  <si>
    <t>w  zł</t>
  </si>
  <si>
    <t>Różne rozliczenia finansowe</t>
  </si>
  <si>
    <t>II</t>
  </si>
  <si>
    <t>III</t>
  </si>
  <si>
    <t>Gospodarka mieszkaniowa</t>
  </si>
  <si>
    <t>Ochrona zdrowia</t>
  </si>
  <si>
    <t xml:space="preserve">Oświata i wychowanie </t>
  </si>
  <si>
    <t>Dochody z majątku gminy</t>
  </si>
  <si>
    <t>Dochody uzyskiwane przez gminne jednostki organizacyjne</t>
  </si>
  <si>
    <t>Inne dochody należne gminie</t>
  </si>
  <si>
    <t>Różne  rozliczenia</t>
  </si>
  <si>
    <t>wskaźnik deficytu/dochodów wynosi</t>
  </si>
  <si>
    <t>Bezpieczeństwo publiczne i ochrona przeciwpożarowa</t>
  </si>
  <si>
    <t>75411</t>
  </si>
  <si>
    <t>Komenda Powiatowa Państwowej Straży Pożarnej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</si>
  <si>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</si>
  <si>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</si>
  <si>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</si>
  <si>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</si>
  <si>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</si>
  <si>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</si>
  <si>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</si>
  <si>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</si>
  <si>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</si>
  <si>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</si>
  <si>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Urzędy wojewódzkie</t>
  </si>
  <si>
    <t>6650</t>
  </si>
  <si>
    <t>składki na ubezpieczenie społeczne</t>
  </si>
  <si>
    <t xml:space="preserve">nagrody jubileuszowe </t>
  </si>
  <si>
    <t>Urzedy naczeln. organów władzy, kontr.i sąd.</t>
  </si>
  <si>
    <t>Urz.nacz.organów władzy i kontroli</t>
  </si>
  <si>
    <t>Część oświatowa subwencji ogólnej dla j.s.t.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</si>
  <si>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</si>
  <si>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</si>
  <si>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</si>
  <si>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</si>
  <si>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</si>
  <si>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</si>
  <si>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</si>
  <si>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</si>
  <si>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</si>
  <si>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</si>
  <si>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</si>
  <si>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75814</t>
  </si>
  <si>
    <t>756</t>
  </si>
  <si>
    <t>Wpływy z różnych opłat</t>
  </si>
  <si>
    <t>80195</t>
  </si>
  <si>
    <t>751</t>
  </si>
  <si>
    <t>75101</t>
  </si>
  <si>
    <t>90017</t>
  </si>
  <si>
    <t>Zakłady Gospodarki Komunalnej-PGK Spółka z o.o.</t>
  </si>
  <si>
    <t>wykup udziałów</t>
  </si>
  <si>
    <t>85202</t>
  </si>
  <si>
    <t>Domy pomocy społecznej</t>
  </si>
  <si>
    <t>4330</t>
  </si>
  <si>
    <t>opłaty za pobyt w domu pomocy społecznej</t>
  </si>
  <si>
    <t>92105</t>
  </si>
  <si>
    <t>Pozostałe zadania w zakresie kultury</t>
  </si>
  <si>
    <t>zakup materiałów i wyposażenia(ORM-1535)</t>
  </si>
  <si>
    <t>zakup usług pozostałych(ORM-465)</t>
  </si>
  <si>
    <t>remont rozdzielni głównej inst.elektr.</t>
  </si>
  <si>
    <t>wykonanie regałów do archiwum</t>
  </si>
  <si>
    <t>Usługi opiek.i specjalistyczne usł.opiekuńcze</t>
  </si>
  <si>
    <t>prenumerata czasopism, zakup sadzonek drzew i krzewów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</si>
  <si>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</si>
  <si>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</si>
  <si>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</si>
  <si>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</si>
  <si>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</si>
  <si>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</si>
  <si>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</si>
  <si>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</si>
  <si>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</si>
  <si>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zakup i zamontowanie śmietniczek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</si>
  <si>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</si>
  <si>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</si>
  <si>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</si>
  <si>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</si>
  <si>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</si>
  <si>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</si>
  <si>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</si>
  <si>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wydatki inwestycyjne</t>
  </si>
  <si>
    <t>Zespół Szkół w Olecku</t>
  </si>
  <si>
    <t>wynagrodzenie pracowników publicznych</t>
  </si>
  <si>
    <t>zakup materiałów ( impregnat, narzedzia, itp..)</t>
  </si>
  <si>
    <t>wydatki inwestycyjne-selektywna zbiórka (kontenery)</t>
  </si>
  <si>
    <t>budowa Zakładu Unieszkodliwiania Odpadów w Siedliskach"</t>
  </si>
  <si>
    <t>doposażenie placu zabaw w parku Pl.Wolności</t>
  </si>
  <si>
    <t>remont chodnika przy ul. Ełckiej (udział gminy50%)</t>
  </si>
  <si>
    <t>dotacja do remontu chodnika ul.Armii Krajowej/Sembrzyckiego</t>
  </si>
  <si>
    <t>inwestycje -selektywna zbiórka odpadów, ZUO</t>
  </si>
  <si>
    <t>świadczenie za wykonywanie prac społecznie użytecznych</t>
  </si>
  <si>
    <t>wynagrodzenie 2 dozorców</t>
  </si>
  <si>
    <t>dotacja celowa dla stowarzyszenia na zakup sprzętu</t>
  </si>
  <si>
    <t>63003</t>
  </si>
  <si>
    <t>Zadania z zakresu upowszechniania turystyki</t>
  </si>
  <si>
    <t xml:space="preserve">zakup materiałów( art.kancelar.,druki,części komp.) </t>
  </si>
  <si>
    <t>4220</t>
  </si>
  <si>
    <t>zakup środków żywności</t>
  </si>
  <si>
    <t xml:space="preserve">usługi opiekuńcze własne 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</si>
  <si>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</si>
  <si>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</si>
  <si>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</si>
  <si>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</si>
  <si>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</si>
  <si>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</si>
  <si>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Lp.</t>
  </si>
  <si>
    <t>dotacja</t>
  </si>
  <si>
    <t>tym</t>
  </si>
  <si>
    <t>Przedszkola</t>
  </si>
  <si>
    <t>1.spłata pożyczek, kredytów krajowych</t>
  </si>
  <si>
    <t>3. odsetki</t>
  </si>
  <si>
    <t>Spłata planowanych pożyczek, kredytów, w tym:</t>
  </si>
  <si>
    <t>1. spłata pożyczek, kredytów krajowych</t>
  </si>
  <si>
    <t>Wykup papierów wartościowych</t>
  </si>
  <si>
    <t>Planowana łączna kwota długu, w tym:</t>
  </si>
  <si>
    <t>1. Dług zaciagnięty w związku z realizacją zadań finansowanych z funduszy strukturalnych i Funduszu Spójności UE</t>
  </si>
  <si>
    <t>VI.</t>
  </si>
  <si>
    <t>1. Dług/dochody(%)- art.114 ust.1. u.o f.p.</t>
  </si>
  <si>
    <t>2.spłata pożyczek, kredytów zaciagniętych w związku z prefinansowaniem zadań finansowanych z funduszy strukturalnych lub Funduszu Spójności</t>
  </si>
  <si>
    <t>2. Spłata długu z odsetkami/dochody-art.113,ust.1</t>
  </si>
  <si>
    <t>VII</t>
  </si>
  <si>
    <t>1. Dług(prefinans.)/dochody- art.. 114, ust. 3</t>
  </si>
  <si>
    <t>2. Spłata długu (prefinans.)z odsetkami/dochody-art.113,ust.3</t>
  </si>
  <si>
    <t>Dochody  ogółem (A+B+C+D+E)</t>
  </si>
  <si>
    <t>Wydatki ogółem (A+B)</t>
  </si>
  <si>
    <t>Spłata kredytów i pożyczek (A+B+C+D), w tym:</t>
  </si>
  <si>
    <t>Spłata zaciągniętych pożyczek i kredytów, w tym:</t>
  </si>
  <si>
    <t>Załacznik Nr 8a do uchwały Nr</t>
  </si>
  <si>
    <t xml:space="preserve">Rady Miejskiej w Olecku </t>
  </si>
  <si>
    <t>Zasiłki i pomoc w naturze oraz składki na ubezpieczenia emerytalne i rentowe</t>
  </si>
  <si>
    <t>dotacje z budżetu gminy ( grupa paragrafów 2)</t>
  </si>
  <si>
    <t>w tym paragraf 2830</t>
  </si>
  <si>
    <t>992</t>
  </si>
  <si>
    <t>Wpływy z podatku rolnego, podatku leśnego, podatku od czynności cywilnoprawnych, podatków i opłat lokalnychod osób prawnych i innych jednostek organizacyjnych</t>
  </si>
  <si>
    <t>Wpływy z podatków i opłat lokalnych</t>
  </si>
  <si>
    <t>75616</t>
  </si>
  <si>
    <t>odsetki związane z poborem podatków, opłat i niepodatkowych należności budżetowych</t>
  </si>
  <si>
    <t>2480</t>
  </si>
  <si>
    <t>4170</t>
  </si>
  <si>
    <t>wynagrodzenia bezosobowe(umowy-zlecenia,o dzieło)</t>
  </si>
  <si>
    <t>wydatki inwestycyjne-cmentarz</t>
  </si>
  <si>
    <t>dotacja podmiotowa dla samorządowej instytucji kultury</t>
  </si>
  <si>
    <t>dotacja podmiotowa dla samorządowej instyt.kultury</t>
  </si>
  <si>
    <t>zakup wyposażenia do domu przedpogrzebowego</t>
  </si>
  <si>
    <t>Rozchody, w tym:</t>
  </si>
  <si>
    <t>spłata rat kredytów</t>
  </si>
  <si>
    <t>spłata rat pożyczek</t>
  </si>
  <si>
    <t>zakup energii-wody</t>
  </si>
  <si>
    <t>Upowszechnianie kultury fizycznej i sportu poprzez systematyczne szkolenie sportowe młodzieży, organizację zawodów i rozgrywek sportowych oraz udział w nich.</t>
  </si>
  <si>
    <t>75495</t>
  </si>
  <si>
    <t>Pozostała działalność-</t>
  </si>
  <si>
    <t xml:space="preserve"> Prognozowana sytuacja finansowa gminy w latach spłaty długu</t>
  </si>
  <si>
    <t>Razem dochody i przychody w 2005r.i 2006r.</t>
  </si>
  <si>
    <t>(od 10 do14)</t>
  </si>
  <si>
    <t>w 2006r.</t>
  </si>
  <si>
    <t>2007r.</t>
  </si>
  <si>
    <t>Razem wydatki majątkowe</t>
  </si>
  <si>
    <t>Przeciwdziałanie i ograniczanie skutków patologii, opieka nad dzieci, zapewnienie posiłku oraz integracja środowiska dzieci i młodzieży.</t>
  </si>
  <si>
    <t>dotacja - udział w kosztach dozynek 2006 Gm.Wieliczki</t>
  </si>
  <si>
    <t>2350</t>
  </si>
  <si>
    <t>dochód budżetu państwa</t>
  </si>
  <si>
    <t>5% dochód budżetu gminy</t>
  </si>
  <si>
    <t>w tym dochód budżetu gminy</t>
  </si>
  <si>
    <t>Wpływy z podatku rolnego,leśnego, podatku od czynności cywilnoprawnych, podatku od spadków i darowizn oraz podatków i opłat lokalnych- dotacja z PFRON</t>
  </si>
  <si>
    <t>kol.7/kol.6</t>
  </si>
  <si>
    <t xml:space="preserve"> w  %</t>
  </si>
  <si>
    <t>Dotacje z budżetów innych jedn. samorządu terytorialnego</t>
  </si>
  <si>
    <r>
      <t xml:space="preserve">remonty szkół ZS Babki Ol., ZS Judziki z </t>
    </r>
    <r>
      <rPr>
        <b/>
        <sz val="10"/>
        <rFont val="Arial"/>
        <family val="2"/>
      </rPr>
      <t>PAOW</t>
    </r>
  </si>
  <si>
    <t>wskaźnik</t>
  </si>
  <si>
    <t>w  %</t>
  </si>
  <si>
    <t>1</t>
  </si>
  <si>
    <t>kol.5/kol.4</t>
  </si>
  <si>
    <t>DOCHODY OD OSÓB PRAWNYCH, OD OSÓB FIZYCZNYCH I OD INNYCH JEDN. NIE POS. OSOBOWOŚCI PRAWNYCH ORAZ WYDATKI ZWIĄZANE Z ICH POBOREM</t>
  </si>
  <si>
    <t>wynagrodzenia osobowe, bezosobowe i pochodne (4010, 4040, 4100,4110,4120,4170)</t>
  </si>
  <si>
    <t>Prowadzenie obozów, kolonii, półkolonii, zimowisk terapeutycznych. Przeprowadzenie konferencji trzeźwościowej.</t>
  </si>
  <si>
    <t>remont przepustów,wiat przystankowych,nawierzchni</t>
  </si>
  <si>
    <t>remont tras rowerowych</t>
  </si>
  <si>
    <t>wydatki majatkowe:</t>
  </si>
  <si>
    <t xml:space="preserve">Załącznik Nr 13 do uchwały Nr </t>
  </si>
  <si>
    <t>Załącznik Nr 14</t>
  </si>
  <si>
    <t>Załącznik Nr 9</t>
  </si>
  <si>
    <t>Załącznik Nr 7</t>
  </si>
  <si>
    <t xml:space="preserve">Załącznik Nr 12 do uchwały Nr </t>
  </si>
  <si>
    <t xml:space="preserve">Załącznik Nr 8 do uchwały Nr </t>
  </si>
  <si>
    <t>w tys. zł</t>
  </si>
  <si>
    <t>A.</t>
  </si>
  <si>
    <t>Dochody własne gminy,w tym:</t>
  </si>
  <si>
    <t>1. z podatków i opłat lokalnych</t>
  </si>
  <si>
    <t>2.  z majątku gminy</t>
  </si>
  <si>
    <t xml:space="preserve">3.  z udziału w podatkach stanowiących </t>
  </si>
  <si>
    <t xml:space="preserve">    dochód budżetu państwa</t>
  </si>
  <si>
    <t>B.</t>
  </si>
  <si>
    <t>C.</t>
  </si>
  <si>
    <t>Dotacje celowe na zadania  z zakresu adm.rządowej</t>
  </si>
  <si>
    <t>D.</t>
  </si>
  <si>
    <t>Dotacje celowe na zadania własne</t>
  </si>
  <si>
    <t>E.</t>
  </si>
  <si>
    <t>Dofinansowanie z Unii Europejskiej</t>
  </si>
  <si>
    <t>Wydatki inwestycyjne</t>
  </si>
  <si>
    <t>Wartość udzielonych poręczeń</t>
  </si>
  <si>
    <t>Wynik  ( I - II )</t>
  </si>
  <si>
    <t>V.</t>
  </si>
  <si>
    <t>zakup kopiarki</t>
  </si>
  <si>
    <t xml:space="preserve">zakup oprogramowania </t>
  </si>
  <si>
    <t>POZOSTAŁE ZADANIA W ZAKRESIE POLITYKI SPOŁECZNEJ</t>
  </si>
  <si>
    <t>85311</t>
  </si>
  <si>
    <t>Rehabilitacja zawodowa i społeczna osób niepełnosprawnych</t>
  </si>
  <si>
    <t>modernizacja dróg gminnych Olecko/Świetajno-Orzechówek</t>
  </si>
  <si>
    <t>nagroda jubileuszowa i odpr.emerytalna</t>
  </si>
  <si>
    <t>31.12.2005r.</t>
  </si>
  <si>
    <t>WFOŚiGW 2005r.</t>
  </si>
  <si>
    <t>wydatki na obsługę długu</t>
  </si>
  <si>
    <t>wydatki z tytułu poręczeń i gwarancji udzielonych przez j.s.t.</t>
  </si>
  <si>
    <t>Centrum sportowo-rekreacyjno-kulturalne"amfiteatr"</t>
  </si>
  <si>
    <t>6290</t>
  </si>
  <si>
    <t>przeznaczone</t>
  </si>
  <si>
    <t>§</t>
  </si>
  <si>
    <t>2010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</si>
  <si>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</si>
  <si>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</si>
  <si>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</si>
  <si>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</si>
  <si>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</si>
  <si>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</si>
  <si>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</si>
  <si>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Stan funduszu na koniec roku, w tym:</t>
  </si>
  <si>
    <t>3250</t>
  </si>
  <si>
    <t>stypendia rózne</t>
  </si>
  <si>
    <t xml:space="preserve">4220 </t>
  </si>
  <si>
    <t xml:space="preserve">4410 </t>
  </si>
  <si>
    <t>nagrody i wydatki nie zaliczane do wynagrodzeń</t>
  </si>
  <si>
    <t xml:space="preserve">4300 </t>
  </si>
  <si>
    <t>woda</t>
  </si>
  <si>
    <t>0970</t>
  </si>
  <si>
    <t>utrzymanie, urzadzenie zieleni</t>
  </si>
  <si>
    <t>zakup wyposażenia- kajaki,kapoki,koła ratunkowe,maszty</t>
  </si>
  <si>
    <t>wydatki</t>
  </si>
  <si>
    <t>na 2006r.</t>
  </si>
  <si>
    <t>konserwacja oswietlenia ulicznego</t>
  </si>
  <si>
    <t xml:space="preserve">4270 </t>
  </si>
  <si>
    <t xml:space="preserve">różne opłaty i składki </t>
  </si>
  <si>
    <t>wydatki na rzecz osób fizycznych</t>
  </si>
  <si>
    <t>wydatki osobowe</t>
  </si>
  <si>
    <t>2360</t>
  </si>
  <si>
    <t>świadczenia społeczne</t>
  </si>
  <si>
    <t>6059</t>
  </si>
  <si>
    <t>wydatki inwestycyjne-modernizacja oświetlenia</t>
  </si>
  <si>
    <t>wydatki inwestycyjne-wysypisko(odgazowanie,wyłożenie filią)</t>
  </si>
  <si>
    <t>zakup usług</t>
  </si>
  <si>
    <t>podjazd dla niepełnosprawnych w przedszkolu</t>
  </si>
  <si>
    <t>budowa ulicy Norwida</t>
  </si>
  <si>
    <t>zakup kosiarki</t>
  </si>
  <si>
    <t>Urzędy naczelnych organów władzy państwowej, kontroli</t>
  </si>
  <si>
    <t>Dochody od osób prawnych, od osób fizycznych i od innych jednostek nieposiadających osobowości prawnej oraz wydatki związane z ich poborem</t>
  </si>
  <si>
    <t>zasiłki stałe  -  zadania zlecone</t>
  </si>
  <si>
    <t>zasiłki okresowe- zadania własne (dotacja)</t>
  </si>
  <si>
    <t>85212</t>
  </si>
  <si>
    <t>Rady Miejskiej w Olecku</t>
  </si>
  <si>
    <t>71095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</si>
  <si>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</si>
  <si>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</si>
  <si>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</si>
  <si>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</si>
  <si>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Fundusz Małych Projektów,Polska Granica Wschodnia, Phare 2003</t>
  </si>
  <si>
    <t>2006r.</t>
  </si>
  <si>
    <t>35,95% udział w pod.doch.od osób fizycznych</t>
  </si>
  <si>
    <t xml:space="preserve">Załącznik Nr 10 do uchwały Nr </t>
  </si>
  <si>
    <t>dotacja do inwestycji w ramach Związku Międzygminnego - budowa Zakładu Unieszkodliwiania Odpadów w Siedliskach</t>
  </si>
  <si>
    <t>dotacja na dofinansowanie inwestycji - selektywna zbiórka odpadów komunalnych (kontenery)</t>
  </si>
  <si>
    <t>Pobór podatków, opłat i niepodatkowych należności budżetowych-zwrot kosztów postepowania adm.</t>
  </si>
  <si>
    <t>wsk.</t>
  </si>
  <si>
    <t>Drogi publiczne powiatowe</t>
  </si>
  <si>
    <t>dotacja Powiatu Oleckiego-mod.drogi Świdry,Dzięgiele</t>
  </si>
  <si>
    <t>Środki</t>
  </si>
  <si>
    <t>Okres</t>
  </si>
  <si>
    <t xml:space="preserve">Wartość </t>
  </si>
  <si>
    <t>Poniesione</t>
  </si>
  <si>
    <t>w tym</t>
  </si>
  <si>
    <t>wynikające</t>
  </si>
  <si>
    <t>środki</t>
  </si>
  <si>
    <t>dotacje</t>
  </si>
  <si>
    <t>inne środki:</t>
  </si>
  <si>
    <t>w roku</t>
  </si>
  <si>
    <t>jedn.</t>
  </si>
  <si>
    <t>Nazwa zadania</t>
  </si>
  <si>
    <t>Rozdz.</t>
  </si>
  <si>
    <t>realizacji</t>
  </si>
  <si>
    <t>zadania</t>
  </si>
  <si>
    <t>nakłady</t>
  </si>
  <si>
    <t>z planu na</t>
  </si>
  <si>
    <t>z budżetu</t>
  </si>
  <si>
    <t>pochodzące</t>
  </si>
  <si>
    <t>z fund.</t>
  </si>
  <si>
    <t>kredyty</t>
  </si>
  <si>
    <t>w  tym</t>
  </si>
  <si>
    <t>realiz.</t>
  </si>
  <si>
    <t>ogółem</t>
  </si>
  <si>
    <t>Plan przychodów  i  wydatków zakładów budżetowych</t>
  </si>
  <si>
    <t>Dochody własne jed.budż.:</t>
  </si>
  <si>
    <t>SP 1</t>
  </si>
  <si>
    <t>SP 3</t>
  </si>
  <si>
    <t>SP Gąski</t>
  </si>
  <si>
    <t>Zespół Szkół Babki Ol.</t>
  </si>
  <si>
    <t>Zespół Szkół Judziki</t>
  </si>
  <si>
    <t>Gimnazjum Nr 2</t>
  </si>
  <si>
    <t xml:space="preserve">Załącznik Nr 1 do Uchwały Nr  </t>
  </si>
  <si>
    <t>z dnia 30 grudnia 2005r.</t>
  </si>
  <si>
    <t>Plan dochodów budżetu gminy na 2006 rok</t>
  </si>
  <si>
    <t xml:space="preserve">Załącznik Nr 2 do Uchwały Nr </t>
  </si>
  <si>
    <t xml:space="preserve">                    z dnia 30 grudnia 2005r.</t>
  </si>
  <si>
    <t xml:space="preserve">Załącznik Nr 3 do Uchwały Nr </t>
  </si>
  <si>
    <t xml:space="preserve"> z dnia  30 grudnia 2005r.</t>
  </si>
  <si>
    <t xml:space="preserve">Załącznik Nr 11 do uchwały Nr </t>
  </si>
  <si>
    <t>z dnia  30 grudnia 2005r.</t>
  </si>
  <si>
    <t xml:space="preserve">Załącznik Nr 5 do Uchwały Nr </t>
  </si>
  <si>
    <t xml:space="preserve">do Uchwały Nr     </t>
  </si>
  <si>
    <t>z dnia  30 grudnia 2005 roku</t>
  </si>
  <si>
    <t>szkół   na 2006 rok.</t>
  </si>
  <si>
    <t xml:space="preserve">Przychody i rozchody budżetu gminy na 2006 rok </t>
  </si>
  <si>
    <r>
      <t xml:space="preserve">WYDATKI  MAJĄTKOWE  W TYM ZADANIA INWESTYCYJNE REALIZOWANE W LATACH  </t>
    </r>
    <r>
      <rPr>
        <b/>
        <sz val="10"/>
        <rFont val="Arial"/>
        <family val="2"/>
      </rPr>
      <t>2006-2008</t>
    </r>
  </si>
  <si>
    <t>Plan wydatków budżetu gminy na 2006 rok.</t>
  </si>
  <si>
    <t xml:space="preserve"> zleconych ustawami w 2006r.</t>
  </si>
  <si>
    <t>kultury w roku 2006</t>
  </si>
  <si>
    <t>w 2006 roku</t>
  </si>
  <si>
    <t>Pozostałe dotacje udzielone w 2006 roku</t>
  </si>
  <si>
    <t xml:space="preserve">do uchwały Nr </t>
  </si>
  <si>
    <t>i dochodów własnych jednostek budżetowych na 2006r.</t>
  </si>
  <si>
    <t xml:space="preserve">do Uchwały Nr </t>
  </si>
  <si>
    <t>z dnia 30 grudnia 2006r.</t>
  </si>
  <si>
    <t>kredyt Nordea Bank 2005r.</t>
  </si>
  <si>
    <t>w</t>
  </si>
  <si>
    <t>złotych</t>
  </si>
  <si>
    <t xml:space="preserve">Łączna kwota długu na koniec roku </t>
  </si>
  <si>
    <t>Środowiska i Gospodarki Wodnej na 2006 rok</t>
  </si>
  <si>
    <t xml:space="preserve">Załącznik Nr 4  do uchwały Nr </t>
  </si>
  <si>
    <t xml:space="preserve">       Dochody i wydatki w 2006 roku związane z wykonywaniem</t>
  </si>
  <si>
    <t>0140</t>
  </si>
  <si>
    <t>darowizny na promocę gminy</t>
  </si>
  <si>
    <t>75075</t>
  </si>
  <si>
    <t>Zwrot środków z lat ubiegłych</t>
  </si>
  <si>
    <t>wpływy nadwyżki środków obrotowych ZGM-u</t>
  </si>
  <si>
    <t>2370</t>
  </si>
  <si>
    <t>Plany zagospodarowania przestrzennego-dotacja z gminy Świętajno, Banie Mazurskie</t>
  </si>
  <si>
    <t>promocja j.s.t.-dotacja z gminy Świętajno</t>
  </si>
  <si>
    <t>promocja j.s.t.-dotacja z powiatu oleckiego</t>
  </si>
  <si>
    <t>Transport i łączność</t>
  </si>
  <si>
    <t>Generalna Dyrekcja Dróg Krajowych-dofinas.rem.dróg</t>
  </si>
  <si>
    <t>2700</t>
  </si>
  <si>
    <t>Terenowy Fundusz Ochrony Gruntów Rolnych</t>
  </si>
  <si>
    <t>Przedszkole-likwidacja barier architektonicznych z PFRON</t>
  </si>
  <si>
    <t>Fundusz Zajęć Sportowo-Rekreacyjnych "Żyję zdrowo i radośnie"</t>
  </si>
  <si>
    <t>Dofinans. zakupu ambulansu karetki "R"-PZU na Życie SA</t>
  </si>
  <si>
    <t>Środki przedakc. SAPARD-refundacja wydatków za 2004r.</t>
  </si>
  <si>
    <t>Dofinansowanie z funduszy strukturalnych-ZPORR</t>
  </si>
  <si>
    <t>6299</t>
  </si>
  <si>
    <t>Program Współoracy Przygranicznej Phare</t>
  </si>
  <si>
    <t>szkoły podstawowe- wyprawka szkolna</t>
  </si>
  <si>
    <t>dofinansowanie kosztów kształcenia młodocianych</t>
  </si>
  <si>
    <t>Pozostała działalność- program "Posiłek dla potrzebujących"</t>
  </si>
  <si>
    <t>Edukacyjna Opieka Wychowawcza</t>
  </si>
  <si>
    <t>Pomoc materialna dla uczniów</t>
  </si>
  <si>
    <t>85415</t>
  </si>
  <si>
    <t>Wybory Prezydenta Rzeczypospolitej Polskiej</t>
  </si>
  <si>
    <t>75107</t>
  </si>
  <si>
    <t>Wybory do Sejmu i Senatu</t>
  </si>
  <si>
    <t>75108</t>
  </si>
  <si>
    <t>Ośrodki wsparcia - ŚDS</t>
  </si>
  <si>
    <t>Ośrodki wsparcia - ŚDS - rozbudowa</t>
  </si>
  <si>
    <t>zakup nowości wydawniczych-dotacja Ministerstwa Kultury</t>
  </si>
  <si>
    <t>wolne środki jako nadwyżka na rachunku bieżącym</t>
  </si>
  <si>
    <t>usuwanie porzuconej padliny, tablice ostrzegawcze</t>
  </si>
  <si>
    <t>01036</t>
  </si>
  <si>
    <t>Restrukturyzacja i modernizacja sektora żywnościowego oraz rozwój obszarów wiejskich</t>
  </si>
  <si>
    <t>Budowa świetlicy wiejskiej z boksem garażowym na wóz OSP w Borawskich</t>
  </si>
  <si>
    <t>Obozowisko przy centrum sportowo-rekreacyjno-kulturalnym</t>
  </si>
  <si>
    <t>opłata za umieszczenie w pasie drogowym urządzeń infrastruktury technicznej</t>
  </si>
  <si>
    <t>opłaty na rzecz innych j.s.t. - opłata za umieszczenie urządzeń w pasie drogowym</t>
  </si>
  <si>
    <t>zakup wiat przystankowych</t>
  </si>
  <si>
    <t>modernizacja drogi Gaski-Świdry-Dzięgiele</t>
  </si>
  <si>
    <t>przygotowanie terenu pod boiska przy wiewiórczej ścieżce</t>
  </si>
  <si>
    <t xml:space="preserve">budowa ścieżki rowerowo-pieszej na szlaku dawnej kolei wąskotorowej </t>
  </si>
  <si>
    <t>4530</t>
  </si>
  <si>
    <t>podatek VAT od opłat z tytułu użytkowania wieczystego</t>
  </si>
  <si>
    <t>wydatki inwest.-zakup prawa użytkowania wieczystego</t>
  </si>
  <si>
    <t>4150</t>
  </si>
  <si>
    <t>na skutki likwidacji zakładu budżetowego</t>
  </si>
  <si>
    <t>Razem wydatki i rozchody w  2005r.i 2006r.</t>
  </si>
  <si>
    <t xml:space="preserve">                        z dnia 30 grudnia 2005r.</t>
  </si>
  <si>
    <t>do budżetu</t>
  </si>
  <si>
    <t>do przekazania</t>
  </si>
  <si>
    <t>państwa lub j.s.t.</t>
  </si>
  <si>
    <t xml:space="preserve">dopłaty do spółki na pokrycie strat </t>
  </si>
  <si>
    <t>wydatki majątkowe - wniesienie wkładu na budowę drugiego budynku mieszkalnego</t>
  </si>
  <si>
    <t>budowa budynku mieszkalnego socjalnego</t>
  </si>
  <si>
    <t>Lokalny Plan Rewitalizacji jako szansa na poprawę standardów życia w Olecku</t>
  </si>
  <si>
    <t>75018</t>
  </si>
  <si>
    <t>Urzędy Marszałkowskie</t>
  </si>
  <si>
    <t>dotacja celowa na realizację zadań bieżących</t>
  </si>
  <si>
    <t>dostęp do sieci internet</t>
  </si>
  <si>
    <t>podatek leśny</t>
  </si>
  <si>
    <t xml:space="preserve">nadbudowa dachu  budynku Urzędu </t>
  </si>
  <si>
    <t>6630</t>
  </si>
  <si>
    <t>Elektroniczna platforma funkcjonowania administracji publicznej</t>
  </si>
  <si>
    <t>zwiekszenie zatrudnienia - 6 osób</t>
  </si>
  <si>
    <t>Promocja jednostek samorządu terytorialnego</t>
  </si>
  <si>
    <t>Wyboty do Sejmu i Senatu</t>
  </si>
  <si>
    <t>75404</t>
  </si>
  <si>
    <t>Komendy Wojewódzkie Policji</t>
  </si>
  <si>
    <t>3000</t>
  </si>
  <si>
    <t>wpłaty jednostek na fundusz celowy- Fundusz Wsparcia Policji</t>
  </si>
  <si>
    <t>składki na PFRON</t>
  </si>
  <si>
    <t>zakup wyprawki szkolnej-podręczniki dla klas pierwszych</t>
  </si>
  <si>
    <t>4273</t>
  </si>
  <si>
    <t xml:space="preserve">wydatki remontowe szkół  </t>
  </si>
  <si>
    <t>zakup usług dostępu do sieci internet</t>
  </si>
  <si>
    <t>wykonanie kanalizacji deszczowej-boisko SP1</t>
  </si>
  <si>
    <t>sala gimnastyczna  przy SP Gąski</t>
  </si>
  <si>
    <t>80103</t>
  </si>
  <si>
    <t>Oddziały przedszkolne w szkołach podstawowych</t>
  </si>
  <si>
    <t xml:space="preserve">4170 </t>
  </si>
  <si>
    <t>nagrody DEN i inne ( dofinansowanie pracodawców młodocianych)</t>
  </si>
  <si>
    <t>realizacja zadania "Żyję zdrowo i radośnie"</t>
  </si>
  <si>
    <t>d</t>
  </si>
  <si>
    <t>e</t>
  </si>
  <si>
    <t>zakup usług - wykonanie szczepień</t>
  </si>
  <si>
    <t>zakup ambulansu karetki typu "R"</t>
  </si>
  <si>
    <t>wynagrodzenie bezosobowe (umowy zlecenia, o dzieło)</t>
  </si>
  <si>
    <t>rozbudowa budynku Środowiskowego Domu Samopomocy</t>
  </si>
  <si>
    <t>zakupy inwestycyjne</t>
  </si>
  <si>
    <t xml:space="preserve">świadczenia społeczne-program "Posiłek dla potrzebujących" </t>
  </si>
  <si>
    <t>koszty rejestracji, ubezpieczenia samochodu do WTZ</t>
  </si>
  <si>
    <t>stypendia dla uczniów</t>
  </si>
  <si>
    <t>Kanalizacja deszczowa w obrębie ul. Parkowej, Gołdapskiej 18, stadionu miejskiego</t>
  </si>
  <si>
    <t>wydatki rzeczowe-sprzątanie dróg gminnych i powiatowych</t>
  </si>
  <si>
    <t xml:space="preserve">naprawa oświetlenia </t>
  </si>
  <si>
    <t xml:space="preserve">wniesienie wkładu do Spółki </t>
  </si>
  <si>
    <t>zakup usług pozostałych( TAG)</t>
  </si>
  <si>
    <t>składka na rzecz Związku Międzygminnego "Gospodarka komunalna"</t>
  </si>
  <si>
    <t>wynagrodzenia ( umowa o dzieło, zlecenie)</t>
  </si>
  <si>
    <t>dotacja celowa na rob.dodatkowe inwestycyjne</t>
  </si>
  <si>
    <t>Ochrona zabytków i opieka nad zabytkami</t>
  </si>
  <si>
    <t>remont zabytków (altana parkowa- Gołdapska,pomnik Plewki)</t>
  </si>
  <si>
    <t>realizacja zadania "Żyję zdrowo i radośnie", w tym:</t>
  </si>
  <si>
    <t xml:space="preserve">Dochody i wydatki związane z realizacją zadań z zakresu </t>
  </si>
  <si>
    <t xml:space="preserve">administracji rządowej zleconych gminie i innych </t>
  </si>
  <si>
    <t>Dotacje</t>
  </si>
  <si>
    <t>na zadania</t>
  </si>
  <si>
    <t>zlecone</t>
  </si>
  <si>
    <t>dotacja na rozbudowę ośrodka</t>
  </si>
  <si>
    <t xml:space="preserve">6050 </t>
  </si>
  <si>
    <t>rozbudowa ŚDS</t>
  </si>
  <si>
    <t>dotacja inwestycyjna</t>
  </si>
  <si>
    <t xml:space="preserve">zakupy inwestycyjne </t>
  </si>
  <si>
    <t>gminy</t>
  </si>
  <si>
    <t>państwa</t>
  </si>
  <si>
    <t>celo-</t>
  </si>
  <si>
    <t>z programów</t>
  </si>
  <si>
    <t>pożyczki</t>
  </si>
  <si>
    <t>z</t>
  </si>
  <si>
    <t>zad.</t>
  </si>
  <si>
    <t>konto"080"</t>
  </si>
  <si>
    <t>źródeł</t>
  </si>
  <si>
    <t>i    j.s.t.</t>
  </si>
  <si>
    <t>wych</t>
  </si>
  <si>
    <t>Unii</t>
  </si>
  <si>
    <t>własne</t>
  </si>
  <si>
    <t>z  innych</t>
  </si>
  <si>
    <t>innych</t>
  </si>
  <si>
    <t>Europejskiej</t>
  </si>
  <si>
    <t>UM</t>
  </si>
  <si>
    <t>0870</t>
  </si>
  <si>
    <t>wynagrodzenie osobowe- goniec, inkasent</t>
  </si>
  <si>
    <t>IV</t>
  </si>
  <si>
    <t xml:space="preserve">DOTACJE Z UNII EUROPEJSKIEJ </t>
  </si>
  <si>
    <t>6292</t>
  </si>
  <si>
    <t>OGÓŁEM DOCHODY ( I+II+III+IV)</t>
  </si>
  <si>
    <t xml:space="preserve">składki na ubezpieczenia zdrowotne-MOPS </t>
  </si>
  <si>
    <t>zagospodarowanie terenu ul. Parkowa</t>
  </si>
  <si>
    <t>2005</t>
  </si>
  <si>
    <t>2004-2006</t>
  </si>
  <si>
    <t>różne wydatki na rzecz osób fizycznych</t>
  </si>
  <si>
    <t>remont zasilenia energetycznego syren alarmowych</t>
  </si>
  <si>
    <t>Budowa sali gimnastycznej-SP Gąski</t>
  </si>
  <si>
    <t>Uzbrojenie techniczne -ul.Zielona</t>
  </si>
  <si>
    <t>MOSiR</t>
  </si>
  <si>
    <t>Razem wydatki inwestycyjne</t>
  </si>
  <si>
    <t>Wniesienie udziału do TBS na budowę budynku komunalnego</t>
  </si>
  <si>
    <t>TBS</t>
  </si>
  <si>
    <t>OGÓŁEM  WYDATKI  MAJĄTKOWE</t>
  </si>
  <si>
    <t xml:space="preserve">jako źródła pokrycia deficytu lub rozdysponowania </t>
  </si>
  <si>
    <t>nadwyżki budżetowej</t>
  </si>
  <si>
    <t>Kwota</t>
  </si>
  <si>
    <t>Lp</t>
  </si>
  <si>
    <t>Treść</t>
  </si>
  <si>
    <t>Klasyf.</t>
  </si>
  <si>
    <t>Planowane   dochody</t>
  </si>
  <si>
    <t>Planowane wydatki (B1+B2)</t>
  </si>
  <si>
    <t>B1</t>
  </si>
  <si>
    <t>Wydatki bieżące</t>
  </si>
  <si>
    <t>B2</t>
  </si>
  <si>
    <t>Wydatki majątkowe</t>
  </si>
  <si>
    <t xml:space="preserve">Nadwyżka / deficyt </t>
  </si>
  <si>
    <t>Stan środk.</t>
  </si>
  <si>
    <t xml:space="preserve">          Przychody</t>
  </si>
  <si>
    <t>Stan</t>
  </si>
  <si>
    <t>Dział</t>
  </si>
  <si>
    <t>obrotowych</t>
  </si>
  <si>
    <t>na p. roku</t>
  </si>
  <si>
    <t xml:space="preserve">wpłata </t>
  </si>
  <si>
    <t>na koniec</t>
  </si>
  <si>
    <t>do budż.</t>
  </si>
  <si>
    <t>roku</t>
  </si>
  <si>
    <t>Zakłady  budżetowe</t>
  </si>
  <si>
    <t>Zakład Gosp. Mieszk.</t>
  </si>
  <si>
    <t>MOPS</t>
  </si>
  <si>
    <t>x</t>
  </si>
  <si>
    <t>Ogółem:</t>
  </si>
  <si>
    <t>Finansowanie deficytu (D1-D2)</t>
  </si>
  <si>
    <t>D1</t>
  </si>
  <si>
    <t xml:space="preserve">Przychody  </t>
  </si>
  <si>
    <t>Kredyty zaciągane w bankach krajowych</t>
  </si>
  <si>
    <t>Zaciągnięte pożyczki na rynku krajowym</t>
  </si>
  <si>
    <t>D2</t>
  </si>
  <si>
    <t>Rozchody</t>
  </si>
  <si>
    <t>Spłata kredytów długoterminowych</t>
  </si>
  <si>
    <t>Spłata  pożyczek</t>
  </si>
  <si>
    <t>Rady  Miejskiej w Olecku</t>
  </si>
  <si>
    <t>Wykaz dotacji podmiotowych dla niepublicznych</t>
  </si>
  <si>
    <t>w zł</t>
  </si>
  <si>
    <t>Nazwa jednostki</t>
  </si>
  <si>
    <t>dotacji</t>
  </si>
  <si>
    <t>Społeczna Szkoła Podstawowa</t>
  </si>
  <si>
    <t>Społeczne Gimnazjum</t>
  </si>
  <si>
    <t>Ogółem</t>
  </si>
  <si>
    <t>( nie stanowiące wydatków inwestycyjnych)</t>
  </si>
  <si>
    <t>6220</t>
  </si>
  <si>
    <t>nagrody i wydatki osobowe nie zaliczane do wynagrodzenia</t>
  </si>
  <si>
    <t>Pobór podatków, opłat i niepodatkowych należności budżetowych</t>
  </si>
  <si>
    <t>remont instrumentów</t>
  </si>
  <si>
    <t>Starostwo Powiatowe w Olecku-Pow.Straż Pożarna</t>
  </si>
  <si>
    <t>2030</t>
  </si>
  <si>
    <t xml:space="preserve">Dotacje dla samorządowych instytucji </t>
  </si>
  <si>
    <t>zakup materiałów(Rady Osiedlowe i Sołectwa)</t>
  </si>
  <si>
    <t>pożyczki na inwestycje</t>
  </si>
  <si>
    <t xml:space="preserve"> kredyty inwestycyjne</t>
  </si>
  <si>
    <t>zakup leków - szczepionki</t>
  </si>
  <si>
    <t>dofinans. zakup samochodu do WTZ przez PFRON</t>
  </si>
  <si>
    <t>Program Współpracy Przygranicznej Phare 2002</t>
  </si>
  <si>
    <t>dotacja przedmiotowa na utrzymanie świetlicy wiejskiej</t>
  </si>
  <si>
    <t>Budowa remizy strażackiej OSP w Lenartach z zapleczem socjalnym</t>
  </si>
  <si>
    <t>Przedszkole</t>
  </si>
  <si>
    <t>Regionalny Ośrodek Kultury</t>
  </si>
  <si>
    <t>"Mazury Garbate" w Olecku</t>
  </si>
  <si>
    <t>Miejsko-Powiatowa Biblioteka</t>
  </si>
  <si>
    <t>Publiczna w Olecku</t>
  </si>
  <si>
    <t>Drogi publiczne krajowe</t>
  </si>
  <si>
    <t>85195</t>
  </si>
  <si>
    <t>dożywianie dzieci-zadanie własne(środki gminy)</t>
  </si>
  <si>
    <t>zasiłki celowe- zadania własne(środki gminy)</t>
  </si>
  <si>
    <t>składki na ubezpieczenia zdrowotne- SOG</t>
  </si>
  <si>
    <t>dotacja z PAOW-remonty szkół</t>
  </si>
  <si>
    <t>2005r.</t>
  </si>
  <si>
    <t xml:space="preserve">świadczenia rodzinne </t>
  </si>
  <si>
    <t>składki na ubezpieczenia emerytalne i rentowe</t>
  </si>
  <si>
    <t>dodatki wiejskie i mieszkaniowe, ekwiwalenty</t>
  </si>
  <si>
    <t>60011</t>
  </si>
  <si>
    <t>składki emerytalne i rentowe od świadczeń</t>
  </si>
  <si>
    <t>92120</t>
  </si>
  <si>
    <t>budowa remizy strażackiej OSP Lenarty</t>
  </si>
  <si>
    <t>zakup instrumentów dętych, części, materiałów</t>
  </si>
  <si>
    <t>2020</t>
  </si>
  <si>
    <t>dotacja celowa na dofinansowanie inwestycji</t>
  </si>
  <si>
    <t xml:space="preserve">Modernizacja ul. Cisowej </t>
  </si>
  <si>
    <t xml:space="preserve">wodociąg Gąski,Ślepie, Zajdy </t>
  </si>
  <si>
    <t>kanalizacja sanitarna Gąski, Ślepie</t>
  </si>
  <si>
    <t>zakup energii elektrycznej,</t>
  </si>
  <si>
    <t>60013</t>
  </si>
  <si>
    <t>Drogi publiczne wojewódzkie</t>
  </si>
  <si>
    <t>Sieć wodociagowa -Gąski,Ślepie,Zajdy(Folwark)</t>
  </si>
  <si>
    <t>Kanalizacja sanitarna Olecko-Możne i wodociag Olecko-Możne-Dworek Mazurski</t>
  </si>
  <si>
    <t>kanalizacja sanitarna i wodociąg Olecko-Imionki</t>
  </si>
  <si>
    <t>kanalizacja sanitarna Olecko-Możne, wodociag Olecko-Możne-Dworek Mazurski</t>
  </si>
  <si>
    <t>wodociag Borawskie Małe</t>
  </si>
  <si>
    <t>2005-2006</t>
  </si>
  <si>
    <t>nakłady finansowe</t>
  </si>
  <si>
    <t>środków</t>
  </si>
  <si>
    <t>w 2005r.</t>
  </si>
  <si>
    <t>Budowa ulicy z infrastrukturą na osiedlu Siejnik</t>
  </si>
  <si>
    <t>budowa ulicy z infrastrukturą na osiedlu Siejnik</t>
  </si>
  <si>
    <t xml:space="preserve">4280 </t>
  </si>
  <si>
    <t>4350</t>
  </si>
  <si>
    <t>Wykaz dotacji na cele publiczne związane z realizacją zadań własnych</t>
  </si>
  <si>
    <t>gminy przez podmioty nie zaliczane do sektora finansów publicznych</t>
  </si>
  <si>
    <t>Rodzaj celu publicznego</t>
  </si>
  <si>
    <t>Działania integracyjne na rzecz osób niepełnosprawnych</t>
  </si>
  <si>
    <t>Dotacja celowa do przebudowy drogi Kukowo-Zajdy-Dudki</t>
  </si>
  <si>
    <t>Powiat</t>
  </si>
  <si>
    <t>Ogółem, w tym</t>
  </si>
  <si>
    <t>ze środków na realizację programów RPA</t>
  </si>
  <si>
    <t>2033</t>
  </si>
  <si>
    <t>zadań wspólnych relizowanych w drodze</t>
  </si>
  <si>
    <t>porozumień z innymi jedn. samorządu terytorialnego</t>
  </si>
  <si>
    <t>Nazwa  zadania</t>
  </si>
  <si>
    <t>Organizacja Święta Plonów</t>
  </si>
  <si>
    <t>Razem:</t>
  </si>
  <si>
    <t>Różne opłaty i składki - ubezpieczenie mienia</t>
  </si>
  <si>
    <t>budowa ciagu pieszego od ul.Paderewskiego do ul. 11 Listopada</t>
  </si>
  <si>
    <t>zagospodarowanie terenu między budynkami Składowa 3A,5A i B</t>
  </si>
  <si>
    <t>do 2005r.</t>
  </si>
  <si>
    <t>2003-2006</t>
  </si>
  <si>
    <t>Sieć wodociagowa -Jaski, Dobki, Rosochackie</t>
  </si>
  <si>
    <t>2006</t>
  </si>
  <si>
    <t>Sieć wodociagowa Kukowo, Zajdy</t>
  </si>
  <si>
    <t>Wodociag Dworek M.,Pieńki, Dąbrowskie, Babki Ol., Możne, Raczki Wielkie</t>
  </si>
  <si>
    <t>Dotacja celowa do przebudowy chodnika przy ul. Sembrzyckiego lub ul. Kamienna</t>
  </si>
  <si>
    <t>2004-2007</t>
  </si>
  <si>
    <t>Budowa przejazdu ul. M.Konopnickiej-ul.Orzeszkowej</t>
  </si>
  <si>
    <t>Budowa ciagu pieszego od ul. Paderewskiego do ul. 11 listopada</t>
  </si>
  <si>
    <t>Zagospodarowanie terenu między budynkami Składowa 3A, 5A i B</t>
  </si>
  <si>
    <t>Modernizacja drogi Babki Gąseckie-Pomiany</t>
  </si>
  <si>
    <t>Wykupienie gruntów pod drogę wewnętrzną Plewki (2 x projekt techniczny, geodezyjny, dokumentacja wywłaszczeniowa)</t>
  </si>
  <si>
    <t>Modernizacja drogi w Sedrankach ( przy świetlicy wiejskiej)</t>
  </si>
  <si>
    <t>Modernizacja drogi Zajdy, Ślepie -  I etap</t>
  </si>
  <si>
    <t>2006-2007</t>
  </si>
  <si>
    <t>Odbudowa ściezki rowerowej na szlaku Jaśki-Duły-Gordejki-Doliwy ( projekt, mostek, odkrzaczanie)</t>
  </si>
  <si>
    <t>Elektroniczna Platforma funkcjonowania administracji publicznej</t>
  </si>
  <si>
    <t>Województwo</t>
  </si>
  <si>
    <t>Zakup sprzętu do Gminnego Centrum Reagowania</t>
  </si>
  <si>
    <t>dotacja - udział Gminy Olecko w modernizacji szpitala powiatowego</t>
  </si>
  <si>
    <t xml:space="preserve">Rozbudowa budynku Środowiskowego Domu Samopomocy </t>
  </si>
  <si>
    <t>Selektywna zbiórka odpadów-zakup kontenerów</t>
  </si>
  <si>
    <t>Udział Gminy Olecko w budowie Zakładu Unieszkodliwiania Odpadów w Siedliskach</t>
  </si>
  <si>
    <t>Doposażenie placu zabaw w parku Placu Wolności</t>
  </si>
  <si>
    <t>90005</t>
  </si>
  <si>
    <t xml:space="preserve"> wodociąg Dworek M.,Pieńki,Dabrowskie,Babki Ol., Możne, Raczki Wielkie</t>
  </si>
  <si>
    <t>dotacja na dofinans.modern.drogi Olecko-Świetajno-Dunajek/Kukowo-Zajdy-Dudki</t>
  </si>
  <si>
    <t>zakup sprzetu do Gminnego Centrum Reagowania</t>
  </si>
  <si>
    <t xml:space="preserve"> ekwiwalenty za udział w akcjach</t>
  </si>
  <si>
    <t xml:space="preserve"> 4210</t>
  </si>
  <si>
    <t>zakup paliwa, części i wyposażenia</t>
  </si>
  <si>
    <t>ubezpieczenie sprzetu i strażaków</t>
  </si>
  <si>
    <t>remont i konserwacja sprzetu</t>
  </si>
  <si>
    <t>4480</t>
  </si>
  <si>
    <t>zakup pomocy naukowych</t>
  </si>
  <si>
    <t>różne opłaty i składki</t>
  </si>
  <si>
    <t>4500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</si>
  <si>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</si>
  <si>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</si>
  <si>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</si>
  <si>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</si>
  <si>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</si>
  <si>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</si>
  <si>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</si>
  <si>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</si>
  <si>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</si>
  <si>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</si>
  <si>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</si>
  <si>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</si>
  <si>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</si>
  <si>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</si>
  <si>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</si>
  <si>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</si>
  <si>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</si>
  <si>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</si>
  <si>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</si>
  <si>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</si>
  <si>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</si>
  <si>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 xml:space="preserve">ekwiwalent za używanie,pranie odzieży </t>
  </si>
  <si>
    <t>4280</t>
  </si>
  <si>
    <t>zakup usług zdrowotnych</t>
  </si>
  <si>
    <t xml:space="preserve">wydatki inwestycyjne: </t>
  </si>
  <si>
    <t>6052</t>
  </si>
  <si>
    <t>zakup materiałów</t>
  </si>
  <si>
    <t>utrzymanie dróg, placów, chodników</t>
  </si>
  <si>
    <t>wydatki majatkowe-wniesienie wkładu do spółek prawa handl.</t>
  </si>
  <si>
    <t>woda, energia elektryczna</t>
  </si>
  <si>
    <t>konserwacja kopiarki</t>
  </si>
  <si>
    <t>pozostałe usługi</t>
  </si>
  <si>
    <t>remonty, konserwacja sprzętu</t>
  </si>
  <si>
    <t>woda, energia elektryczna, cieplna</t>
  </si>
  <si>
    <t>4420</t>
  </si>
  <si>
    <t>4140</t>
  </si>
  <si>
    <t>składki na FP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</si>
  <si>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</si>
  <si>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</si>
  <si>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</si>
  <si>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</si>
  <si>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</si>
  <si>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</si>
  <si>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</si>
  <si>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</si>
  <si>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85219</t>
  </si>
  <si>
    <t>85228</t>
  </si>
  <si>
    <t>85295</t>
  </si>
  <si>
    <t>pomoc materialna dla studentów</t>
  </si>
  <si>
    <t>obsługa sołectw, w tym:</t>
  </si>
  <si>
    <t>2005-2007</t>
  </si>
  <si>
    <t>Budowa kanalizacji deszczowej z separatorami</t>
  </si>
  <si>
    <t>Przebudowa budynku w parku miejskim z placem przy Placu Wolności</t>
  </si>
  <si>
    <t>Zakup wiat przystankowych</t>
  </si>
  <si>
    <t>Zakup: kopiarka,komputery</t>
  </si>
  <si>
    <t>Przebudowa budynku na Centrum Integracji Kulturalnej w Olecku przy ul. Kopernika 6</t>
  </si>
  <si>
    <t>zakup samochodu dla niepełnosprawnych-WTZ</t>
  </si>
  <si>
    <t>opłaty za odprowadzanie wód opadowych</t>
  </si>
  <si>
    <t>woda i energia elektryczna</t>
  </si>
  <si>
    <t>odłów psów</t>
  </si>
  <si>
    <t>znakowanie ulic, naprawy, odnawianie ławek i inne</t>
  </si>
  <si>
    <t>6010</t>
  </si>
  <si>
    <t>wydatki osobowe nie zaliczane do wynagrodzeń</t>
  </si>
  <si>
    <t>odbudowa ściezki rowerowej na szlaku Jaśki-Duły-Gordejki-Doliwy ( projekt, mostek,odkrzaczenie)</t>
  </si>
  <si>
    <t>remont drenażu odwodniającego budynki nr 20,22,24,26 ul.Kolejowa</t>
  </si>
  <si>
    <t>wzrost zatrudnienia - 1 etat USC</t>
  </si>
  <si>
    <t>pozostałe wydatki, w tym:</t>
  </si>
  <si>
    <t xml:space="preserve">II etap kanalizacji deszczowej z separatorami </t>
  </si>
  <si>
    <t>woda, energia elektryczna,</t>
  </si>
  <si>
    <t>jednostkom nie zaliczanym do sektora finansów publ.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</si>
  <si>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</si>
  <si>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</si>
  <si>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</si>
  <si>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</si>
  <si>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</si>
  <si>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</si>
  <si>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</si>
  <si>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</si>
  <si>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</si>
  <si>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</si>
  <si>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</si>
  <si>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</si>
  <si>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</si>
  <si>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</si>
  <si>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</si>
  <si>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</si>
  <si>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</si>
  <si>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</si>
  <si>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</si>
  <si>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</si>
  <si>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</si>
  <si>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</si>
  <si>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</si>
  <si>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</si>
  <si>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</si>
  <si>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</si>
  <si>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</si>
  <si>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</si>
  <si>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</si>
  <si>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</si>
  <si>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</si>
  <si>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</si>
  <si>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</si>
  <si>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</si>
  <si>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</si>
  <si>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</si>
  <si>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</si>
  <si>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Przedszkola-wpływy z opłat za przedszkole</t>
  </si>
  <si>
    <t>Wpływy z pod. doch.od osób fizycznych-karta podatkowa</t>
  </si>
  <si>
    <t xml:space="preserve">OGÓŁEM  WYDATKI, w tym </t>
  </si>
  <si>
    <t>01030</t>
  </si>
  <si>
    <t>Pozostałe zadania w zakresie polityki społecznej</t>
  </si>
  <si>
    <t>Wartsztat Terapii Zajęciowej-sprzedaż samochodu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</si>
  <si>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</si>
  <si>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</si>
  <si>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</si>
  <si>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</si>
  <si>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</si>
  <si>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</si>
  <si>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</si>
  <si>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Składki na ubezp.zdrowotne za osoby pob.świad</t>
  </si>
  <si>
    <t>zakup usług pozostałych( cmentarze)</t>
  </si>
  <si>
    <t>wydatki rzeczowe-świadczenia wypłacane w ramach pomocy społecznej</t>
  </si>
  <si>
    <t>wydatki rzeczowe-Dodatki mieszkaniowe</t>
  </si>
  <si>
    <t>Melioracje wodne</t>
  </si>
  <si>
    <t>2650</t>
  </si>
  <si>
    <t>budowa przejazdu ul.M.Konopnickiej-E.Orzeszkowej</t>
  </si>
  <si>
    <t>modernizacja drogi Babki Gąseckie-Pomiany</t>
  </si>
  <si>
    <t>wykupienie gruntów pod drogę Plewki-2 projekty techniczne</t>
  </si>
  <si>
    <t>dotacja celowa na dofinansowanie zadań zleconych do realizacji pozost. jedn. nie zaliczanym do sektora f.p.</t>
  </si>
  <si>
    <t>odpis na FŚS( 5,92x1985x37,5%)</t>
  </si>
  <si>
    <t>Budżet gminy w latach</t>
  </si>
  <si>
    <t xml:space="preserve">Subwencje </t>
  </si>
  <si>
    <t>Związek Komun.</t>
  </si>
  <si>
    <t>Poniesio-</t>
  </si>
  <si>
    <t>Zagwaranto-</t>
  </si>
  <si>
    <t>ne</t>
  </si>
  <si>
    <t xml:space="preserve">środki </t>
  </si>
  <si>
    <t>wane środki</t>
  </si>
  <si>
    <t xml:space="preserve">przez </t>
  </si>
  <si>
    <t>z planu budżetu</t>
  </si>
  <si>
    <t>własne w</t>
  </si>
  <si>
    <t>gminę</t>
  </si>
  <si>
    <t xml:space="preserve">gminy </t>
  </si>
  <si>
    <t>budżetu</t>
  </si>
  <si>
    <t>budżecie</t>
  </si>
  <si>
    <t xml:space="preserve">wydatki </t>
  </si>
  <si>
    <t>gminy na</t>
  </si>
  <si>
    <t>(od 9 do11)</t>
  </si>
  <si>
    <t>Budowa sieci wodociągowej i kanalizacji sanitarnej Olecko-Możne, gm.Olecko</t>
  </si>
  <si>
    <t>Budowa wodociągu Dworek Mazurski-Pieńki-Babki Oleckie-Dąbrowskie-Możne-Raczki Wielkie, Gmina Olecko"</t>
  </si>
  <si>
    <t>Świetlica wiejska z boksem garażowym na wóz OSP we wsi Borawskie, gm.Olecko</t>
  </si>
  <si>
    <t>01035</t>
  </si>
  <si>
    <t>"Wrota Warmii i Mazur"elektroniczna platforma funkcjonowania administracji publicznej oraz świadczenia usług publicznych</t>
  </si>
  <si>
    <t>Budowa ulicy z infrastrukturą towarzyszącą na osiedlu Siejnik w Olecku</t>
  </si>
  <si>
    <t>Przebudowa budynku przedszkola na centrum integracji kulturalnej w Olecku ul. Kopernika 6</t>
  </si>
  <si>
    <t>Środki własne gminy wykazane są w kolumnie 7, 9, 12.</t>
  </si>
  <si>
    <t>Załącznik Nr 6 do Uchwały Nr   /05</t>
  </si>
  <si>
    <t>WYDATKI  NA PROGRAMY I PROJEKTY REALIZOWANE W LATACH  2006-2008 ZE ŚRODKÓW FUNDUSZY STRUKTURALNYCH LUB FUNDUSZU SPÓJNOŚCI UNII EUROPEJSKIEJ</t>
  </si>
  <si>
    <t>Pomoc materialna dla studentów</t>
  </si>
  <si>
    <t>GOSPODARKA KOMUNALNA I OCHRONA ŚRODOWISKA</t>
  </si>
  <si>
    <t>jednostkom nie zaliczanym do sektora finansów publicznych</t>
  </si>
  <si>
    <t>utrzymanie szaletów</t>
  </si>
  <si>
    <t>Gospodarka komunalna i ochrona środowiska</t>
  </si>
  <si>
    <t>wpływy ze sprzedaży usług</t>
  </si>
  <si>
    <t>75601</t>
  </si>
  <si>
    <t>75618</t>
  </si>
  <si>
    <t>75619</t>
  </si>
  <si>
    <t>wpływy z przekształcenia prawa użytk.wieczystego</t>
  </si>
  <si>
    <t>wpływy z odpłatnego nabycia prawa własności nieruch.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</si>
  <si>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</si>
  <si>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</si>
  <si>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</si>
  <si>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80146</t>
  </si>
  <si>
    <t>Dokształcanie i doskonalenie nauczycieli</t>
  </si>
  <si>
    <t>czenia społeczne</t>
  </si>
  <si>
    <t>delegacje  zagraniczne( wyjazdy, obsługa delegacji)</t>
  </si>
  <si>
    <t>dotacja na utrzymanie czystości dróg powiatowych</t>
  </si>
  <si>
    <t>wydatki na ogłoszenia i inne</t>
  </si>
  <si>
    <t>delegacje  krajowe ( wyjazdy, obsługa delegacji)</t>
  </si>
  <si>
    <t>usługi prawne, szkolenia itp..</t>
  </si>
  <si>
    <t>konserwacja maszyn biurowych</t>
  </si>
  <si>
    <t>wpłaty na PFRON</t>
  </si>
  <si>
    <t>A</t>
  </si>
  <si>
    <t>B</t>
  </si>
  <si>
    <t>C</t>
  </si>
  <si>
    <t>D</t>
  </si>
  <si>
    <t>E</t>
  </si>
  <si>
    <t>Dochody</t>
  </si>
  <si>
    <t>wydatków</t>
  </si>
  <si>
    <t>geodezyjny podział terenu</t>
  </si>
  <si>
    <t>szacunki nieruchomości i inne usługi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</si>
</sst>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[$-415]d\ mmmm\ yyyy"/>
    <numFmt numFmtId="175" formatCode="#,##0.0000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u val="single"/>
      <sz val="10"/>
      <name val="Times New Roman CE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2"/>
      <name val="Times New Roman CE"/>
      <family val="1"/>
    </font>
    <font>
      <b/>
      <i/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sz val="13"/>
      <name val="Times New Roman CE"/>
      <family val="1"/>
    </font>
    <font>
      <b/>
      <sz val="10"/>
      <name val="Arial"/>
      <family val="2"/>
    </font>
    <font>
      <b/>
      <sz val="10"/>
      <color indexed="18"/>
      <name val="Times New Roman CE"/>
      <family val="0"/>
    </font>
    <font>
      <sz val="10"/>
      <color indexed="1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1"/>
      <color indexed="62"/>
      <name val="Arial"/>
      <family val="2"/>
    </font>
    <font>
      <b/>
      <u val="single"/>
      <sz val="8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32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b/>
      <i/>
      <sz val="10"/>
      <color indexed="32"/>
      <name val="Arial"/>
      <family val="2"/>
    </font>
    <font>
      <sz val="9"/>
      <color indexed="8"/>
      <name val="Arial"/>
      <family val="2"/>
    </font>
    <font>
      <b/>
      <sz val="11"/>
      <color indexed="12"/>
      <name val="Arial"/>
      <family val="2"/>
    </font>
    <font>
      <b/>
      <i/>
      <sz val="9"/>
      <color indexed="32"/>
      <name val="Arial"/>
      <family val="2"/>
    </font>
    <font>
      <b/>
      <sz val="8"/>
      <color indexed="32"/>
      <name val="Times New Roman CE"/>
      <family val="1"/>
    </font>
    <font>
      <b/>
      <sz val="8"/>
      <color indexed="18"/>
      <name val="Times New Roman CE"/>
      <family val="0"/>
    </font>
    <font>
      <b/>
      <i/>
      <sz val="8"/>
      <color indexed="32"/>
      <name val="Times New Roman CE"/>
      <family val="1"/>
    </font>
    <font>
      <u val="single"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 style="hair">
        <color indexed="2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 style="double"/>
      <top style="dotted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2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10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justify" vertical="top"/>
    </xf>
    <xf numFmtId="3" fontId="2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3" fontId="2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Fill="1" applyBorder="1" applyAlignment="1">
      <alignment horizontal="right"/>
    </xf>
    <xf numFmtId="0" fontId="12" fillId="0" borderId="30" xfId="0" applyFont="1" applyFill="1" applyBorder="1" applyAlignment="1">
      <alignment/>
    </xf>
    <xf numFmtId="49" fontId="12" fillId="0" borderId="31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3" fontId="12" fillId="0" borderId="32" xfId="0" applyNumberFormat="1" applyFont="1" applyBorder="1" applyAlignment="1" applyProtection="1">
      <alignment horizontal="right"/>
      <protection locked="0"/>
    </xf>
    <xf numFmtId="3" fontId="12" fillId="0" borderId="32" xfId="0" applyNumberFormat="1" applyFont="1" applyFill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 locked="0"/>
    </xf>
    <xf numFmtId="3" fontId="12" fillId="0" borderId="30" xfId="0" applyNumberFormat="1" applyFont="1" applyBorder="1" applyAlignment="1" applyProtection="1">
      <alignment/>
      <protection locked="0"/>
    </xf>
    <xf numFmtId="3" fontId="12" fillId="0" borderId="33" xfId="0" applyNumberFormat="1" applyFont="1" applyBorder="1" applyAlignment="1" applyProtection="1">
      <alignment/>
      <protection locked="0"/>
    </xf>
    <xf numFmtId="3" fontId="12" fillId="0" borderId="30" xfId="0" applyNumberFormat="1" applyFont="1" applyFill="1" applyBorder="1" applyAlignment="1" applyProtection="1">
      <alignment/>
      <protection locked="0"/>
    </xf>
    <xf numFmtId="3" fontId="12" fillId="0" borderId="3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right"/>
    </xf>
    <xf numFmtId="3" fontId="12" fillId="0" borderId="34" xfId="0" applyNumberFormat="1" applyFont="1" applyFill="1" applyBorder="1" applyAlignment="1" applyProtection="1">
      <alignment/>
      <protection locked="0"/>
    </xf>
    <xf numFmtId="3" fontId="12" fillId="0" borderId="9" xfId="0" applyNumberFormat="1" applyFont="1" applyBorder="1" applyAlignment="1" applyProtection="1">
      <alignment/>
      <protection locked="0"/>
    </xf>
    <xf numFmtId="0" fontId="12" fillId="0" borderId="4" xfId="0" applyFont="1" applyBorder="1" applyAlignment="1">
      <alignment/>
    </xf>
    <xf numFmtId="49" fontId="12" fillId="0" borderId="7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3" fontId="12" fillId="0" borderId="35" xfId="0" applyNumberFormat="1" applyFont="1" applyBorder="1" applyAlignment="1" applyProtection="1">
      <alignment horizontal="right"/>
      <protection locked="0"/>
    </xf>
    <xf numFmtId="3" fontId="12" fillId="0" borderId="7" xfId="0" applyNumberFormat="1" applyFont="1" applyBorder="1" applyAlignment="1" applyProtection="1">
      <alignment/>
      <protection locked="0"/>
    </xf>
    <xf numFmtId="3" fontId="12" fillId="0" borderId="4" xfId="0" applyNumberFormat="1" applyFont="1" applyBorder="1" applyAlignment="1" applyProtection="1">
      <alignment/>
      <protection locked="0"/>
    </xf>
    <xf numFmtId="3" fontId="12" fillId="0" borderId="36" xfId="0" applyNumberFormat="1" applyFont="1" applyBorder="1" applyAlignment="1" applyProtection="1">
      <alignment/>
      <protection locked="0"/>
    </xf>
    <xf numFmtId="3" fontId="12" fillId="0" borderId="35" xfId="0" applyNumberFormat="1" applyFont="1" applyBorder="1" applyAlignment="1" applyProtection="1">
      <alignment/>
      <protection locked="0"/>
    </xf>
    <xf numFmtId="3" fontId="12" fillId="0" borderId="4" xfId="0" applyNumberFormat="1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/>
      <protection locked="0"/>
    </xf>
    <xf numFmtId="0" fontId="12" fillId="2" borderId="10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3" fontId="12" fillId="2" borderId="10" xfId="0" applyNumberFormat="1" applyFont="1" applyFill="1" applyBorder="1" applyAlignment="1" applyProtection="1">
      <alignment horizontal="right"/>
      <protection locked="0"/>
    </xf>
    <xf numFmtId="3" fontId="12" fillId="2" borderId="11" xfId="0" applyNumberFormat="1" applyFont="1" applyFill="1" applyBorder="1" applyAlignment="1" applyProtection="1">
      <alignment/>
      <protection locked="0"/>
    </xf>
    <xf numFmtId="3" fontId="12" fillId="2" borderId="10" xfId="0" applyNumberFormat="1" applyFont="1" applyFill="1" applyBorder="1" applyAlignment="1" applyProtection="1">
      <alignment/>
      <protection locked="0"/>
    </xf>
    <xf numFmtId="0" fontId="12" fillId="3" borderId="1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3" fontId="12" fillId="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0" fontId="7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3" fontId="7" fillId="0" borderId="45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3" fontId="6" fillId="0" borderId="4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26" xfId="0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0" fontId="16" fillId="0" borderId="24" xfId="0" applyFont="1" applyBorder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1" fillId="0" borderId="4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2" fillId="0" borderId="2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2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6" fillId="0" borderId="1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65" xfId="0" applyNumberFormat="1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6" fillId="0" borderId="66" xfId="0" applyNumberFormat="1" applyFont="1" applyBorder="1" applyAlignment="1">
      <alignment horizontal="right"/>
    </xf>
    <xf numFmtId="3" fontId="6" fillId="0" borderId="67" xfId="0" applyNumberFormat="1" applyFont="1" applyBorder="1" applyAlignment="1">
      <alignment horizontal="right"/>
    </xf>
    <xf numFmtId="3" fontId="6" fillId="0" borderId="68" xfId="0" applyNumberFormat="1" applyFont="1" applyBorder="1" applyAlignment="1">
      <alignment horizontal="right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2" fillId="2" borderId="24" xfId="0" applyNumberFormat="1" applyFont="1" applyFill="1" applyBorder="1" applyAlignment="1" applyProtection="1">
      <alignment/>
      <protection locked="0"/>
    </xf>
    <xf numFmtId="3" fontId="12" fillId="2" borderId="29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67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0" xfId="0" applyFont="1" applyBorder="1" applyAlignment="1">
      <alignment horizontal="center"/>
    </xf>
    <xf numFmtId="3" fontId="25" fillId="0" borderId="38" xfId="0" applyNumberFormat="1" applyFont="1" applyBorder="1" applyAlignment="1">
      <alignment/>
    </xf>
    <xf numFmtId="0" fontId="25" fillId="0" borderId="70" xfId="0" applyFont="1" applyBorder="1" applyAlignment="1">
      <alignment/>
    </xf>
    <xf numFmtId="3" fontId="25" fillId="0" borderId="70" xfId="0" applyNumberFormat="1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38" xfId="0" applyFont="1" applyBorder="1" applyAlignment="1">
      <alignment/>
    </xf>
    <xf numFmtId="3" fontId="24" fillId="0" borderId="38" xfId="0" applyNumberFormat="1" applyFont="1" applyBorder="1" applyAlignment="1">
      <alignment/>
    </xf>
    <xf numFmtId="0" fontId="24" fillId="0" borderId="7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47" xfId="0" applyFont="1" applyBorder="1" applyAlignment="1">
      <alignment horizontal="left"/>
    </xf>
    <xf numFmtId="0" fontId="12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justify" vertical="top"/>
    </xf>
    <xf numFmtId="3" fontId="1" fillId="0" borderId="2" xfId="0" applyNumberFormat="1" applyFont="1" applyBorder="1" applyAlignment="1">
      <alignment horizontal="right" vertical="top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3" fontId="6" fillId="0" borderId="75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8" xfId="0" applyFont="1" applyBorder="1" applyAlignment="1">
      <alignment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19" fillId="0" borderId="1" xfId="0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6" fillId="0" borderId="1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4" fontId="26" fillId="0" borderId="12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/>
    </xf>
    <xf numFmtId="1" fontId="31" fillId="0" borderId="81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/>
    </xf>
    <xf numFmtId="0" fontId="31" fillId="0" borderId="81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49" fontId="32" fillId="0" borderId="45" xfId="0" applyNumberFormat="1" applyFont="1" applyFill="1" applyBorder="1" applyAlignment="1">
      <alignment horizontal="right" vertical="top"/>
    </xf>
    <xf numFmtId="3" fontId="32" fillId="0" borderId="45" xfId="0" applyNumberFormat="1" applyFont="1" applyFill="1" applyBorder="1" applyAlignment="1">
      <alignment horizontal="right" vertical="top"/>
    </xf>
    <xf numFmtId="173" fontId="33" fillId="0" borderId="12" xfId="0" applyNumberFormat="1" applyFont="1" applyBorder="1" applyAlignment="1">
      <alignment/>
    </xf>
    <xf numFmtId="1" fontId="21" fillId="0" borderId="27" xfId="0" applyNumberFormat="1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vertical="center" wrapText="1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67" xfId="0" applyNumberFormat="1" applyFont="1" applyFill="1" applyBorder="1" applyAlignment="1">
      <alignment horizontal="right" vertical="top"/>
    </xf>
    <xf numFmtId="3" fontId="21" fillId="0" borderId="67" xfId="0" applyNumberFormat="1" applyFont="1" applyFill="1" applyBorder="1" applyAlignment="1">
      <alignment horizontal="right" vertical="top"/>
    </xf>
    <xf numFmtId="173" fontId="12" fillId="0" borderId="60" xfId="0" applyNumberFormat="1" applyFont="1" applyBorder="1" applyAlignment="1">
      <alignment/>
    </xf>
    <xf numFmtId="1" fontId="21" fillId="0" borderId="27" xfId="0" applyNumberFormat="1" applyFont="1" applyFill="1" applyBorder="1" applyAlignment="1">
      <alignment horizontal="right" vertical="center"/>
    </xf>
    <xf numFmtId="0" fontId="26" fillId="0" borderId="82" xfId="0" applyFont="1" applyFill="1" applyBorder="1" applyAlignment="1">
      <alignment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60" xfId="0" applyNumberFormat="1" applyFont="1" applyFill="1" applyBorder="1" applyAlignment="1">
      <alignment horizontal="center" vertical="center"/>
    </xf>
    <xf numFmtId="49" fontId="26" fillId="0" borderId="48" xfId="0" applyNumberFormat="1" applyFont="1" applyFill="1" applyBorder="1" applyAlignment="1">
      <alignment horizontal="right" vertical="top"/>
    </xf>
    <xf numFmtId="3" fontId="26" fillId="0" borderId="48" xfId="0" applyNumberFormat="1" applyFont="1" applyFill="1" applyBorder="1" applyAlignment="1">
      <alignment horizontal="right" vertical="top"/>
    </xf>
    <xf numFmtId="0" fontId="21" fillId="0" borderId="82" xfId="0" applyFont="1" applyFill="1" applyBorder="1" applyAlignment="1">
      <alignment vertical="top" wrapText="1"/>
    </xf>
    <xf numFmtId="49" fontId="26" fillId="0" borderId="60" xfId="0" applyNumberFormat="1" applyFont="1" applyFill="1" applyBorder="1" applyAlignment="1">
      <alignment horizontal="center" vertical="top"/>
    </xf>
    <xf numFmtId="1" fontId="26" fillId="0" borderId="27" xfId="0" applyNumberFormat="1" applyFont="1" applyBorder="1" applyAlignment="1">
      <alignment horizontal="right" vertical="center"/>
    </xf>
    <xf numFmtId="0" fontId="26" fillId="0" borderId="83" xfId="0" applyFont="1" applyBorder="1" applyAlignment="1">
      <alignment/>
    </xf>
    <xf numFmtId="49" fontId="26" fillId="0" borderId="27" xfId="0" applyNumberFormat="1" applyFont="1" applyBorder="1" applyAlignment="1">
      <alignment horizontal="center" vertical="center"/>
    </xf>
    <xf numFmtId="49" fontId="26" fillId="0" borderId="6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61" xfId="0" applyFont="1" applyBorder="1" applyAlignment="1">
      <alignment/>
    </xf>
    <xf numFmtId="0" fontId="21" fillId="0" borderId="82" xfId="0" applyFont="1" applyFill="1" applyBorder="1" applyAlignment="1">
      <alignment wrapText="1"/>
    </xf>
    <xf numFmtId="49" fontId="21" fillId="0" borderId="60" xfId="0" applyNumberFormat="1" applyFont="1" applyFill="1" applyBorder="1" applyAlignment="1">
      <alignment horizontal="center" vertical="top"/>
    </xf>
    <xf numFmtId="49" fontId="21" fillId="0" borderId="48" xfId="0" applyNumberFormat="1" applyFont="1" applyFill="1" applyBorder="1" applyAlignment="1">
      <alignment horizontal="right" vertical="top"/>
    </xf>
    <xf numFmtId="3" fontId="21" fillId="0" borderId="48" xfId="0" applyNumberFormat="1" applyFont="1" applyFill="1" applyBorder="1" applyAlignment="1">
      <alignment horizontal="right" vertical="top"/>
    </xf>
    <xf numFmtId="49" fontId="26" fillId="0" borderId="4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49" fontId="26" fillId="0" borderId="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/>
    </xf>
    <xf numFmtId="49" fontId="21" fillId="0" borderId="60" xfId="0" applyNumberFormat="1" applyFont="1" applyBorder="1" applyAlignment="1">
      <alignment horizontal="center" vertical="center"/>
    </xf>
    <xf numFmtId="0" fontId="26" fillId="0" borderId="82" xfId="0" applyFont="1" applyBorder="1" applyAlignment="1">
      <alignment/>
    </xf>
    <xf numFmtId="0" fontId="21" fillId="0" borderId="82" xfId="0" applyFont="1" applyBorder="1" applyAlignment="1">
      <alignment/>
    </xf>
    <xf numFmtId="49" fontId="21" fillId="0" borderId="27" xfId="0" applyNumberFormat="1" applyFont="1" applyBorder="1" applyAlignment="1">
      <alignment horizontal="center" vertical="center"/>
    </xf>
    <xf numFmtId="0" fontId="21" fillId="0" borderId="82" xfId="0" applyFont="1" applyFill="1" applyBorder="1" applyAlignment="1">
      <alignment/>
    </xf>
    <xf numFmtId="49" fontId="21" fillId="0" borderId="60" xfId="0" applyNumberFormat="1" applyFont="1" applyFill="1" applyBorder="1" applyAlignment="1">
      <alignment horizontal="center" vertical="center"/>
    </xf>
    <xf numFmtId="1" fontId="31" fillId="0" borderId="60" xfId="0" applyNumberFormat="1" applyFont="1" applyBorder="1" applyAlignment="1">
      <alignment horizontal="center" vertical="center"/>
    </xf>
    <xf numFmtId="0" fontId="32" fillId="0" borderId="60" xfId="0" applyFont="1" applyBorder="1" applyAlignment="1">
      <alignment/>
    </xf>
    <xf numFmtId="49" fontId="32" fillId="0" borderId="60" xfId="0" applyNumberFormat="1" applyFont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49" fontId="32" fillId="0" borderId="48" xfId="0" applyNumberFormat="1" applyFont="1" applyFill="1" applyBorder="1" applyAlignment="1">
      <alignment horizontal="right" vertical="top"/>
    </xf>
    <xf numFmtId="3" fontId="32" fillId="0" borderId="48" xfId="0" applyNumberFormat="1" applyFont="1" applyFill="1" applyBorder="1" applyAlignment="1">
      <alignment horizontal="right" vertical="top"/>
    </xf>
    <xf numFmtId="173" fontId="33" fillId="0" borderId="60" xfId="0" applyNumberFormat="1" applyFont="1" applyBorder="1" applyAlignment="1">
      <alignment/>
    </xf>
    <xf numFmtId="0" fontId="21" fillId="0" borderId="60" xfId="0" applyFont="1" applyBorder="1" applyAlignment="1">
      <alignment/>
    </xf>
    <xf numFmtId="49" fontId="21" fillId="0" borderId="12" xfId="0" applyNumberFormat="1" applyFont="1" applyBorder="1" applyAlignment="1">
      <alignment horizontal="center" vertical="center"/>
    </xf>
    <xf numFmtId="0" fontId="21" fillId="0" borderId="61" xfId="0" applyFont="1" applyFill="1" applyBorder="1" applyAlignment="1">
      <alignment vertical="top" wrapText="1"/>
    </xf>
    <xf numFmtId="49" fontId="21" fillId="0" borderId="67" xfId="0" applyNumberFormat="1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vertical="top" wrapText="1"/>
    </xf>
    <xf numFmtId="49" fontId="26" fillId="0" borderId="48" xfId="0" applyNumberFormat="1" applyFont="1" applyFill="1" applyBorder="1" applyAlignment="1">
      <alignment horizontal="center" vertical="center"/>
    </xf>
    <xf numFmtId="1" fontId="26" fillId="0" borderId="27" xfId="0" applyNumberFormat="1" applyFont="1" applyBorder="1" applyAlignment="1">
      <alignment horizontal="right"/>
    </xf>
    <xf numFmtId="0" fontId="34" fillId="0" borderId="61" xfId="0" applyFont="1" applyBorder="1" applyAlignment="1">
      <alignment/>
    </xf>
    <xf numFmtId="0" fontId="26" fillId="0" borderId="58" xfId="0" applyFont="1" applyBorder="1" applyAlignment="1">
      <alignment/>
    </xf>
    <xf numFmtId="49" fontId="26" fillId="0" borderId="57" xfId="0" applyNumberFormat="1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right" vertical="top"/>
    </xf>
    <xf numFmtId="3" fontId="26" fillId="0" borderId="12" xfId="0" applyNumberFormat="1" applyFont="1" applyFill="1" applyBorder="1" applyAlignment="1">
      <alignment horizontal="right" vertical="top"/>
    </xf>
    <xf numFmtId="1" fontId="26" fillId="0" borderId="60" xfId="0" applyNumberFormat="1" applyFont="1" applyBorder="1" applyAlignment="1">
      <alignment horizontal="right" vertical="center"/>
    </xf>
    <xf numFmtId="0" fontId="26" fillId="0" borderId="61" xfId="0" applyFont="1" applyBorder="1" applyAlignment="1">
      <alignment vertical="center" wrapText="1"/>
    </xf>
    <xf numFmtId="49" fontId="26" fillId="0" borderId="67" xfId="0" applyNumberFormat="1" applyFont="1" applyBorder="1" applyAlignment="1">
      <alignment horizontal="center" vertical="center"/>
    </xf>
    <xf numFmtId="49" fontId="26" fillId="0" borderId="67" xfId="0" applyNumberFormat="1" applyFont="1" applyFill="1" applyBorder="1" applyAlignment="1">
      <alignment horizontal="right" vertical="top"/>
    </xf>
    <xf numFmtId="3" fontId="26" fillId="0" borderId="67" xfId="0" applyNumberFormat="1" applyFont="1" applyFill="1" applyBorder="1" applyAlignment="1">
      <alignment horizontal="right" vertical="top"/>
    </xf>
    <xf numFmtId="49" fontId="21" fillId="0" borderId="67" xfId="0" applyNumberFormat="1" applyFont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/>
    </xf>
    <xf numFmtId="49" fontId="32" fillId="0" borderId="12" xfId="0" applyNumberFormat="1" applyFont="1" applyBorder="1" applyAlignment="1">
      <alignment horizontal="center" vertical="center"/>
    </xf>
    <xf numFmtId="0" fontId="26" fillId="0" borderId="82" xfId="0" applyFont="1" applyFill="1" applyBorder="1" applyAlignment="1">
      <alignment horizontal="left" wrapText="1"/>
    </xf>
    <xf numFmtId="1" fontId="26" fillId="0" borderId="27" xfId="0" applyNumberFormat="1" applyFont="1" applyFill="1" applyBorder="1" applyAlignment="1">
      <alignment horizontal="right" vertical="center"/>
    </xf>
    <xf numFmtId="49" fontId="26" fillId="0" borderId="12" xfId="0" applyNumberFormat="1" applyFont="1" applyFill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0" fontId="32" fillId="0" borderId="61" xfId="0" applyFont="1" applyBorder="1" applyAlignment="1">
      <alignment/>
    </xf>
    <xf numFmtId="49" fontId="31" fillId="0" borderId="60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right" vertical="center"/>
    </xf>
    <xf numFmtId="0" fontId="21" fillId="0" borderId="58" xfId="0" applyFont="1" applyBorder="1" applyAlignment="1">
      <alignment/>
    </xf>
    <xf numFmtId="49" fontId="21" fillId="0" borderId="57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1" fontId="26" fillId="0" borderId="60" xfId="0" applyNumberFormat="1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vertical="center"/>
    </xf>
    <xf numFmtId="49" fontId="31" fillId="0" borderId="60" xfId="0" applyNumberFormat="1" applyFont="1" applyBorder="1" applyAlignment="1">
      <alignment/>
    </xf>
    <xf numFmtId="49" fontId="32" fillId="0" borderId="60" xfId="0" applyNumberFormat="1" applyFont="1" applyFill="1" applyBorder="1" applyAlignment="1">
      <alignment horizontal="right" vertical="top"/>
    </xf>
    <xf numFmtId="3" fontId="32" fillId="0" borderId="67" xfId="0" applyNumberFormat="1" applyFont="1" applyFill="1" applyBorder="1" applyAlignment="1">
      <alignment horizontal="right" vertical="top"/>
    </xf>
    <xf numFmtId="0" fontId="21" fillId="0" borderId="2" xfId="0" applyFont="1" applyBorder="1" applyAlignment="1">
      <alignment horizontal="right" vertical="center"/>
    </xf>
    <xf numFmtId="0" fontId="21" fillId="0" borderId="0" xfId="0" applyFont="1" applyBorder="1" applyAlignment="1">
      <alignment horizontal="left" wrapText="1"/>
    </xf>
    <xf numFmtId="49" fontId="21" fillId="0" borderId="2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Fill="1" applyBorder="1" applyAlignment="1">
      <alignment horizontal="right" vertical="top"/>
    </xf>
    <xf numFmtId="3" fontId="21" fillId="0" borderId="12" xfId="0" applyNumberFormat="1" applyFont="1" applyFill="1" applyBorder="1" applyAlignment="1">
      <alignment horizontal="right" vertical="top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left" vertical="center" wrapText="1"/>
    </xf>
    <xf numFmtId="49" fontId="26" fillId="0" borderId="60" xfId="0" applyNumberFormat="1" applyFont="1" applyBorder="1" applyAlignment="1">
      <alignment/>
    </xf>
    <xf numFmtId="49" fontId="26" fillId="0" borderId="67" xfId="0" applyNumberFormat="1" applyFont="1" applyBorder="1" applyAlignment="1">
      <alignment/>
    </xf>
    <xf numFmtId="0" fontId="26" fillId="0" borderId="61" xfId="0" applyFont="1" applyBorder="1" applyAlignment="1">
      <alignment horizontal="left" wrapText="1"/>
    </xf>
    <xf numFmtId="1" fontId="35" fillId="0" borderId="2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49" fontId="35" fillId="0" borderId="2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right" vertical="top"/>
    </xf>
    <xf numFmtId="3" fontId="35" fillId="0" borderId="12" xfId="0" applyNumberFormat="1" applyFont="1" applyFill="1" applyBorder="1" applyAlignment="1">
      <alignment horizontal="right" vertical="top"/>
    </xf>
    <xf numFmtId="1" fontId="34" fillId="0" borderId="60" xfId="0" applyNumberFormat="1" applyFont="1" applyFill="1" applyBorder="1" applyAlignment="1">
      <alignment horizontal="right" vertical="center"/>
    </xf>
    <xf numFmtId="0" fontId="34" fillId="0" borderId="61" xfId="0" applyFont="1" applyFill="1" applyBorder="1" applyAlignment="1">
      <alignment/>
    </xf>
    <xf numFmtId="49" fontId="34" fillId="0" borderId="60" xfId="0" applyNumberFormat="1" applyFont="1" applyFill="1" applyBorder="1" applyAlignment="1">
      <alignment horizontal="center" vertical="center"/>
    </xf>
    <xf numFmtId="49" fontId="34" fillId="0" borderId="67" xfId="0" applyNumberFormat="1" applyFont="1" applyFill="1" applyBorder="1" applyAlignment="1">
      <alignment horizontal="center" vertical="center"/>
    </xf>
    <xf numFmtId="49" fontId="34" fillId="0" borderId="67" xfId="0" applyNumberFormat="1" applyFont="1" applyFill="1" applyBorder="1" applyAlignment="1">
      <alignment horizontal="right" vertical="top"/>
    </xf>
    <xf numFmtId="3" fontId="26" fillId="0" borderId="60" xfId="0" applyNumberFormat="1" applyFont="1" applyFill="1" applyBorder="1" applyAlignment="1">
      <alignment horizontal="right" vertical="top"/>
    </xf>
    <xf numFmtId="3" fontId="35" fillId="0" borderId="60" xfId="0" applyNumberFormat="1" applyFont="1" applyFill="1" applyBorder="1" applyAlignment="1">
      <alignment horizontal="right" vertical="top"/>
    </xf>
    <xf numFmtId="1" fontId="34" fillId="0" borderId="60" xfId="0" applyNumberFormat="1" applyFont="1" applyFill="1" applyBorder="1" applyAlignment="1">
      <alignment horizontal="center" vertical="center"/>
    </xf>
    <xf numFmtId="1" fontId="31" fillId="0" borderId="60" xfId="0" applyNumberFormat="1" applyFont="1" applyBorder="1" applyAlignment="1">
      <alignment horizontal="center"/>
    </xf>
    <xf numFmtId="49" fontId="32" fillId="0" borderId="67" xfId="0" applyNumberFormat="1" applyFont="1" applyBorder="1" applyAlignment="1">
      <alignment horizontal="center" vertical="center"/>
    </xf>
    <xf numFmtId="3" fontId="32" fillId="0" borderId="60" xfId="0" applyNumberFormat="1" applyFont="1" applyFill="1" applyBorder="1" applyAlignment="1">
      <alignment horizontal="right" vertical="top"/>
    </xf>
    <xf numFmtId="1" fontId="21" fillId="0" borderId="27" xfId="0" applyNumberFormat="1" applyFont="1" applyBorder="1" applyAlignment="1">
      <alignment horizontal="right"/>
    </xf>
    <xf numFmtId="49" fontId="21" fillId="0" borderId="28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/>
    </xf>
    <xf numFmtId="1" fontId="36" fillId="0" borderId="27" xfId="0" applyNumberFormat="1" applyFont="1" applyBorder="1" applyAlignment="1">
      <alignment horizontal="right"/>
    </xf>
    <xf numFmtId="0" fontId="11" fillId="0" borderId="82" xfId="0" applyFont="1" applyFill="1" applyBorder="1" applyAlignment="1">
      <alignment vertical="top" wrapText="1"/>
    </xf>
    <xf numFmtId="1" fontId="21" fillId="0" borderId="60" xfId="0" applyNumberFormat="1" applyFont="1" applyBorder="1" applyAlignment="1">
      <alignment horizontal="right"/>
    </xf>
    <xf numFmtId="0" fontId="21" fillId="0" borderId="60" xfId="0" applyFont="1" applyFill="1" applyBorder="1" applyAlignment="1">
      <alignment horizontal="left" wrapText="1"/>
    </xf>
    <xf numFmtId="49" fontId="21" fillId="0" borderId="60" xfId="0" applyNumberFormat="1" applyFont="1" applyFill="1" applyBorder="1" applyAlignment="1">
      <alignment horizontal="right" vertical="top"/>
    </xf>
    <xf numFmtId="3" fontId="21" fillId="0" borderId="60" xfId="0" applyNumberFormat="1" applyFont="1" applyFill="1" applyBorder="1" applyAlignment="1">
      <alignment horizontal="right" vertical="top"/>
    </xf>
    <xf numFmtId="0" fontId="26" fillId="0" borderId="60" xfId="0" applyFont="1" applyFill="1" applyBorder="1" applyAlignment="1">
      <alignment horizontal="left" wrapText="1"/>
    </xf>
    <xf numFmtId="49" fontId="26" fillId="0" borderId="60" xfId="0" applyNumberFormat="1" applyFont="1" applyFill="1" applyBorder="1" applyAlignment="1">
      <alignment horizontal="right" vertical="top"/>
    </xf>
    <xf numFmtId="1" fontId="35" fillId="0" borderId="60" xfId="0" applyNumberFormat="1" applyFont="1" applyFill="1" applyBorder="1" applyAlignment="1">
      <alignment horizontal="right" vertical="center"/>
    </xf>
    <xf numFmtId="0" fontId="35" fillId="0" borderId="61" xfId="0" applyFont="1" applyFill="1" applyBorder="1" applyAlignment="1">
      <alignment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7" xfId="0" applyNumberFormat="1" applyFont="1" applyFill="1" applyBorder="1" applyAlignment="1">
      <alignment horizontal="right" vertical="top"/>
    </xf>
    <xf numFmtId="3" fontId="35" fillId="0" borderId="67" xfId="0" applyNumberFormat="1" applyFont="1" applyFill="1" applyBorder="1" applyAlignment="1">
      <alignment horizontal="right" vertical="top"/>
    </xf>
    <xf numFmtId="1" fontId="34" fillId="0" borderId="27" xfId="0" applyNumberFormat="1" applyFont="1" applyFill="1" applyBorder="1" applyAlignment="1">
      <alignment horizontal="right" vertical="center"/>
    </xf>
    <xf numFmtId="49" fontId="34" fillId="0" borderId="48" xfId="0" applyNumberFormat="1" applyFont="1" applyFill="1" applyBorder="1" applyAlignment="1">
      <alignment horizontal="center" vertical="center"/>
    </xf>
    <xf numFmtId="49" fontId="34" fillId="0" borderId="48" xfId="0" applyNumberFormat="1" applyFont="1" applyFill="1" applyBorder="1" applyAlignment="1">
      <alignment horizontal="right" vertical="top"/>
    </xf>
    <xf numFmtId="1" fontId="35" fillId="0" borderId="27" xfId="0" applyNumberFormat="1" applyFont="1" applyFill="1" applyBorder="1" applyAlignment="1">
      <alignment horizontal="right" vertical="center"/>
    </xf>
    <xf numFmtId="49" fontId="35" fillId="0" borderId="48" xfId="0" applyNumberFormat="1" applyFont="1" applyFill="1" applyBorder="1" applyAlignment="1">
      <alignment horizontal="center" vertical="center"/>
    </xf>
    <xf numFmtId="49" fontId="35" fillId="0" borderId="48" xfId="0" applyNumberFormat="1" applyFont="1" applyFill="1" applyBorder="1" applyAlignment="1">
      <alignment horizontal="right" vertical="top"/>
    </xf>
    <xf numFmtId="0" fontId="21" fillId="0" borderId="61" xfId="0" applyFont="1" applyBorder="1" applyAlignment="1">
      <alignment/>
    </xf>
    <xf numFmtId="1" fontId="21" fillId="0" borderId="2" xfId="0" applyNumberFormat="1" applyFont="1" applyBorder="1" applyAlignment="1">
      <alignment horizontal="right"/>
    </xf>
    <xf numFmtId="0" fontId="34" fillId="0" borderId="58" xfId="0" applyFont="1" applyFill="1" applyBorder="1" applyAlignment="1">
      <alignment/>
    </xf>
    <xf numFmtId="173" fontId="12" fillId="0" borderId="12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49" fontId="26" fillId="0" borderId="57" xfId="0" applyNumberFormat="1" applyFont="1" applyBorder="1" applyAlignment="1">
      <alignment/>
    </xf>
    <xf numFmtId="49" fontId="26" fillId="0" borderId="48" xfId="0" applyNumberFormat="1" applyFont="1" applyBorder="1" applyAlignment="1">
      <alignment horizontal="center"/>
    </xf>
    <xf numFmtId="3" fontId="26" fillId="0" borderId="57" xfId="0" applyNumberFormat="1" applyFont="1" applyFill="1" applyBorder="1" applyAlignment="1">
      <alignment horizontal="right" vertical="top"/>
    </xf>
    <xf numFmtId="1" fontId="21" fillId="0" borderId="2" xfId="0" applyNumberFormat="1" applyFont="1" applyBorder="1" applyAlignment="1">
      <alignment horizontal="center"/>
    </xf>
    <xf numFmtId="49" fontId="26" fillId="0" borderId="2" xfId="0" applyNumberFormat="1" applyFont="1" applyFill="1" applyBorder="1" applyAlignment="1">
      <alignment horizontal="right" vertical="top"/>
    </xf>
    <xf numFmtId="173" fontId="12" fillId="0" borderId="67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center"/>
    </xf>
    <xf numFmtId="49" fontId="26" fillId="0" borderId="27" xfId="0" applyNumberFormat="1" applyFont="1" applyFill="1" applyBorder="1" applyAlignment="1">
      <alignment horizontal="right" vertical="top"/>
    </xf>
    <xf numFmtId="173" fontId="12" fillId="0" borderId="28" xfId="0" applyNumberFormat="1" applyFont="1" applyBorder="1" applyAlignment="1">
      <alignment/>
    </xf>
    <xf numFmtId="173" fontId="12" fillId="0" borderId="48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11" fillId="0" borderId="61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49" fontId="26" fillId="0" borderId="2" xfId="0" applyNumberFormat="1" applyFont="1" applyBorder="1" applyAlignment="1">
      <alignment horizontal="center" vertical="top"/>
    </xf>
    <xf numFmtId="1" fontId="29" fillId="0" borderId="10" xfId="0" applyNumberFormat="1" applyFont="1" applyFill="1" applyBorder="1" applyAlignment="1">
      <alignment horizontal="center" vertical="center"/>
    </xf>
    <xf numFmtId="1" fontId="37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9" fontId="39" fillId="0" borderId="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right" vertical="top"/>
    </xf>
    <xf numFmtId="3" fontId="38" fillId="0" borderId="12" xfId="0" applyNumberFormat="1" applyFont="1" applyFill="1" applyBorder="1" applyAlignment="1">
      <alignment horizontal="right" vertical="top"/>
    </xf>
    <xf numFmtId="173" fontId="40" fillId="0" borderId="48" xfId="0" applyNumberFormat="1" applyFont="1" applyBorder="1" applyAlignment="1">
      <alignment/>
    </xf>
    <xf numFmtId="0" fontId="21" fillId="0" borderId="61" xfId="0" applyFont="1" applyFill="1" applyBorder="1" applyAlignment="1">
      <alignment/>
    </xf>
    <xf numFmtId="49" fontId="34" fillId="0" borderId="57" xfId="0" applyNumberFormat="1" applyFont="1" applyFill="1" applyBorder="1" applyAlignment="1">
      <alignment horizontal="center" vertical="center"/>
    </xf>
    <xf numFmtId="0" fontId="21" fillId="0" borderId="61" xfId="0" applyFont="1" applyBorder="1" applyAlignment="1">
      <alignment wrapText="1"/>
    </xf>
    <xf numFmtId="1" fontId="34" fillId="0" borderId="27" xfId="0" applyNumberFormat="1" applyFont="1" applyFill="1" applyBorder="1" applyAlignment="1">
      <alignment horizontal="center" vertical="center"/>
    </xf>
    <xf numFmtId="1" fontId="31" fillId="0" borderId="60" xfId="0" applyNumberFormat="1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/>
    </xf>
    <xf numFmtId="49" fontId="38" fillId="0" borderId="60" xfId="0" applyNumberFormat="1" applyFont="1" applyFill="1" applyBorder="1" applyAlignment="1">
      <alignment horizontal="center" vertical="center"/>
    </xf>
    <xf numFmtId="49" fontId="38" fillId="0" borderId="67" xfId="0" applyNumberFormat="1" applyFont="1" applyFill="1" applyBorder="1" applyAlignment="1">
      <alignment horizontal="center" vertical="center"/>
    </xf>
    <xf numFmtId="49" fontId="38" fillId="0" borderId="67" xfId="0" applyNumberFormat="1" applyFont="1" applyFill="1" applyBorder="1" applyAlignment="1">
      <alignment horizontal="right" vertical="top"/>
    </xf>
    <xf numFmtId="3" fontId="38" fillId="0" borderId="67" xfId="0" applyNumberFormat="1" applyFont="1" applyFill="1" applyBorder="1" applyAlignment="1">
      <alignment horizontal="right" vertical="top"/>
    </xf>
    <xf numFmtId="173" fontId="33" fillId="0" borderId="67" xfId="0" applyNumberFormat="1" applyFont="1" applyBorder="1" applyAlignment="1">
      <alignment/>
    </xf>
    <xf numFmtId="1" fontId="26" fillId="0" borderId="2" xfId="0" applyNumberFormat="1" applyFont="1" applyBorder="1" applyAlignment="1">
      <alignment horizontal="right" vertical="center"/>
    </xf>
    <xf numFmtId="1" fontId="26" fillId="0" borderId="2" xfId="0" applyNumberFormat="1" applyFont="1" applyFill="1" applyBorder="1" applyAlignment="1">
      <alignment horizontal="right" vertical="center"/>
    </xf>
    <xf numFmtId="0" fontId="21" fillId="0" borderId="58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 vertical="center"/>
    </xf>
    <xf numFmtId="49" fontId="21" fillId="0" borderId="48" xfId="0" applyNumberFormat="1" applyFont="1" applyFill="1" applyBorder="1" applyAlignment="1">
      <alignment horizontal="center" vertical="center"/>
    </xf>
    <xf numFmtId="1" fontId="26" fillId="0" borderId="60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/>
    </xf>
    <xf numFmtId="49" fontId="26" fillId="0" borderId="57" xfId="0" applyNumberFormat="1" applyFont="1" applyFill="1" applyBorder="1" applyAlignment="1">
      <alignment horizontal="center" vertical="center"/>
    </xf>
    <xf numFmtId="0" fontId="21" fillId="0" borderId="84" xfId="0" applyFont="1" applyBorder="1" applyAlignment="1">
      <alignment/>
    </xf>
    <xf numFmtId="49" fontId="21" fillId="0" borderId="85" xfId="0" applyNumberFormat="1" applyFont="1" applyBorder="1" applyAlignment="1">
      <alignment horizontal="center" vertical="center"/>
    </xf>
    <xf numFmtId="0" fontId="26" fillId="0" borderId="86" xfId="0" applyFont="1" applyBorder="1" applyAlignment="1">
      <alignment/>
    </xf>
    <xf numFmtId="49" fontId="26" fillId="0" borderId="8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6" fillId="0" borderId="60" xfId="0" applyFont="1" applyBorder="1" applyAlignment="1">
      <alignment wrapText="1"/>
    </xf>
    <xf numFmtId="0" fontId="26" fillId="0" borderId="88" xfId="0" applyFont="1" applyBorder="1" applyAlignment="1">
      <alignment wrapText="1"/>
    </xf>
    <xf numFmtId="49" fontId="21" fillId="0" borderId="89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top"/>
    </xf>
    <xf numFmtId="0" fontId="21" fillId="0" borderId="47" xfId="0" applyFont="1" applyBorder="1" applyAlignment="1">
      <alignment horizontal="left"/>
    </xf>
    <xf numFmtId="0" fontId="21" fillId="0" borderId="47" xfId="0" applyFont="1" applyBorder="1" applyAlignment="1">
      <alignment/>
    </xf>
    <xf numFmtId="3" fontId="21" fillId="0" borderId="47" xfId="0" applyNumberFormat="1" applyFont="1" applyBorder="1" applyAlignment="1">
      <alignment/>
    </xf>
    <xf numFmtId="0" fontId="26" fillId="0" borderId="47" xfId="0" applyFont="1" applyBorder="1" applyAlignment="1">
      <alignment horizontal="left"/>
    </xf>
    <xf numFmtId="0" fontId="26" fillId="0" borderId="47" xfId="0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90" xfId="0" applyNumberFormat="1" applyFont="1" applyBorder="1" applyAlignment="1">
      <alignment/>
    </xf>
    <xf numFmtId="0" fontId="26" fillId="0" borderId="18" xfId="0" applyFont="1" applyBorder="1" applyAlignment="1">
      <alignment/>
    </xf>
    <xf numFmtId="3" fontId="26" fillId="0" borderId="18" xfId="0" applyNumberFormat="1" applyFont="1" applyBorder="1" applyAlignment="1">
      <alignment/>
    </xf>
    <xf numFmtId="0" fontId="26" fillId="0" borderId="91" xfId="0" applyFont="1" applyBorder="1" applyAlignment="1">
      <alignment/>
    </xf>
    <xf numFmtId="0" fontId="26" fillId="0" borderId="92" xfId="0" applyFont="1" applyBorder="1" applyAlignment="1">
      <alignment/>
    </xf>
    <xf numFmtId="3" fontId="26" fillId="0" borderId="92" xfId="0" applyNumberFormat="1" applyFont="1" applyBorder="1" applyAlignment="1">
      <alignment/>
    </xf>
    <xf numFmtId="0" fontId="21" fillId="4" borderId="93" xfId="0" applyFont="1" applyFill="1" applyBorder="1" applyAlignment="1">
      <alignment/>
    </xf>
    <xf numFmtId="0" fontId="21" fillId="4" borderId="42" xfId="0" applyFont="1" applyFill="1" applyBorder="1" applyAlignment="1">
      <alignment/>
    </xf>
    <xf numFmtId="3" fontId="21" fillId="4" borderId="42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6" fillId="0" borderId="1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49" fontId="26" fillId="0" borderId="8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/>
    </xf>
    <xf numFmtId="49" fontId="26" fillId="0" borderId="9" xfId="0" applyNumberFormat="1" applyFont="1" applyBorder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6" fillId="0" borderId="94" xfId="0" applyNumberFormat="1" applyFont="1" applyBorder="1" applyAlignment="1">
      <alignment/>
    </xf>
    <xf numFmtId="3" fontId="26" fillId="0" borderId="4" xfId="0" applyNumberFormat="1" applyFont="1" applyBorder="1" applyAlignment="1">
      <alignment vertical="center" wrapText="1"/>
    </xf>
    <xf numFmtId="3" fontId="21" fillId="0" borderId="4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justify" vertical="top"/>
    </xf>
    <xf numFmtId="49" fontId="26" fillId="0" borderId="5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/>
    </xf>
    <xf numFmtId="3" fontId="26" fillId="0" borderId="95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49" fontId="26" fillId="0" borderId="4" xfId="0" applyNumberFormat="1" applyFont="1" applyBorder="1" applyAlignment="1">
      <alignment horizontal="center"/>
    </xf>
    <xf numFmtId="3" fontId="26" fillId="0" borderId="5" xfId="0" applyNumberFormat="1" applyFont="1" applyBorder="1" applyAlignment="1">
      <alignment vertical="center" wrapText="1"/>
    </xf>
    <xf numFmtId="3" fontId="26" fillId="0" borderId="68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3" fontId="26" fillId="0" borderId="9" xfId="0" applyNumberFormat="1" applyFont="1" applyBorder="1" applyAlignment="1">
      <alignment/>
    </xf>
    <xf numFmtId="49" fontId="34" fillId="0" borderId="2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3" fontId="35" fillId="0" borderId="2" xfId="0" applyNumberFormat="1" applyFont="1" applyBorder="1" applyAlignment="1">
      <alignment horizontal="justify" vertical="top"/>
    </xf>
    <xf numFmtId="3" fontId="35" fillId="0" borderId="2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3" fontId="11" fillId="0" borderId="4" xfId="0" applyNumberFormat="1" applyFont="1" applyBorder="1" applyAlignment="1">
      <alignment vertical="center" wrapText="1"/>
    </xf>
    <xf numFmtId="3" fontId="26" fillId="0" borderId="35" xfId="0" applyNumberFormat="1" applyFont="1" applyBorder="1" applyAlignment="1">
      <alignment/>
    </xf>
    <xf numFmtId="49" fontId="26" fillId="0" borderId="97" xfId="0" applyNumberFormat="1" applyFont="1" applyBorder="1" applyAlignment="1">
      <alignment horizontal="center"/>
    </xf>
    <xf numFmtId="49" fontId="26" fillId="0" borderId="98" xfId="0" applyNumberFormat="1" applyFont="1" applyBorder="1" applyAlignment="1">
      <alignment horizontal="center"/>
    </xf>
    <xf numFmtId="3" fontId="26" fillId="0" borderId="97" xfId="0" applyNumberFormat="1" applyFont="1" applyBorder="1" applyAlignment="1">
      <alignment/>
    </xf>
    <xf numFmtId="3" fontId="26" fillId="0" borderId="9" xfId="0" applyNumberFormat="1" applyFont="1" applyFill="1" applyBorder="1" applyAlignment="1">
      <alignment/>
    </xf>
    <xf numFmtId="49" fontId="26" fillId="0" borderId="99" xfId="0" applyNumberFormat="1" applyFont="1" applyBorder="1" applyAlignment="1">
      <alignment horizontal="center"/>
    </xf>
    <xf numFmtId="49" fontId="26" fillId="0" borderId="100" xfId="0" applyNumberFormat="1" applyFont="1" applyBorder="1" applyAlignment="1">
      <alignment horizontal="center"/>
    </xf>
    <xf numFmtId="3" fontId="26" fillId="0" borderId="99" xfId="0" applyNumberFormat="1" applyFont="1" applyBorder="1" applyAlignment="1">
      <alignment vertical="center" wrapText="1"/>
    </xf>
    <xf numFmtId="3" fontId="26" fillId="0" borderId="2" xfId="0" applyNumberFormat="1" applyFont="1" applyFill="1" applyBorder="1" applyAlignment="1">
      <alignment/>
    </xf>
    <xf numFmtId="49" fontId="26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/>
    </xf>
    <xf numFmtId="172" fontId="26" fillId="0" borderId="4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49" fontId="42" fillId="0" borderId="1" xfId="0" applyNumberFormat="1" applyFont="1" applyBorder="1" applyAlignment="1">
      <alignment horizontal="center"/>
    </xf>
    <xf numFmtId="49" fontId="42" fillId="0" borderId="6" xfId="0" applyNumberFormat="1" applyFont="1" applyBorder="1" applyAlignment="1">
      <alignment horizontal="center"/>
    </xf>
    <xf numFmtId="3" fontId="43" fillId="0" borderId="1" xfId="0" applyNumberFormat="1" applyFont="1" applyBorder="1" applyAlignment="1">
      <alignment/>
    </xf>
    <xf numFmtId="3" fontId="42" fillId="0" borderId="1" xfId="0" applyNumberFormat="1" applyFont="1" applyBorder="1" applyAlignment="1">
      <alignment/>
    </xf>
    <xf numFmtId="49" fontId="34" fillId="0" borderId="21" xfId="0" applyNumberFormat="1" applyFont="1" applyBorder="1" applyAlignment="1">
      <alignment horizontal="center"/>
    </xf>
    <xf numFmtId="49" fontId="34" fillId="0" borderId="22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3" fontId="34" fillId="0" borderId="2" xfId="0" applyNumberFormat="1" applyFont="1" applyBorder="1" applyAlignment="1">
      <alignment/>
    </xf>
    <xf numFmtId="49" fontId="34" fillId="0" borderId="4" xfId="0" applyNumberFormat="1" applyFont="1" applyBorder="1" applyAlignment="1">
      <alignment horizontal="center"/>
    </xf>
    <xf numFmtId="49" fontId="34" fillId="0" borderId="7" xfId="0" applyNumberFormat="1" applyFont="1" applyBorder="1" applyAlignment="1">
      <alignment horizontal="center"/>
    </xf>
    <xf numFmtId="3" fontId="35" fillId="0" borderId="4" xfId="0" applyNumberFormat="1" applyFont="1" applyBorder="1" applyAlignment="1">
      <alignment/>
    </xf>
    <xf numFmtId="3" fontId="34" fillId="0" borderId="4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49" fontId="26" fillId="0" borderId="63" xfId="0" applyNumberFormat="1" applyFont="1" applyBorder="1" applyAlignment="1">
      <alignment horizontal="center"/>
    </xf>
    <xf numFmtId="3" fontId="44" fillId="0" borderId="9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/>
    </xf>
    <xf numFmtId="49" fontId="34" fillId="0" borderId="1" xfId="0" applyNumberFormat="1" applyFont="1" applyBorder="1" applyAlignment="1">
      <alignment horizontal="center"/>
    </xf>
    <xf numFmtId="49" fontId="34" fillId="0" borderId="6" xfId="0" applyNumberFormat="1" applyFont="1" applyBorder="1" applyAlignment="1">
      <alignment horizontal="center"/>
    </xf>
    <xf numFmtId="3" fontId="35" fillId="0" borderId="1" xfId="0" applyNumberFormat="1" applyFont="1" applyBorder="1" applyAlignment="1">
      <alignment/>
    </xf>
    <xf numFmtId="49" fontId="34" fillId="0" borderId="97" xfId="0" applyNumberFormat="1" applyFont="1" applyBorder="1" applyAlignment="1">
      <alignment horizontal="center"/>
    </xf>
    <xf numFmtId="49" fontId="34" fillId="0" borderId="98" xfId="0" applyNumberFormat="1" applyFont="1" applyBorder="1" applyAlignment="1">
      <alignment horizontal="center"/>
    </xf>
    <xf numFmtId="3" fontId="34" fillId="0" borderId="97" xfId="0" applyNumberFormat="1" applyFont="1" applyBorder="1" applyAlignment="1">
      <alignment/>
    </xf>
    <xf numFmtId="49" fontId="26" fillId="0" borderId="7" xfId="0" applyNumberFormat="1" applyFont="1" applyBorder="1" applyAlignment="1">
      <alignment horizontal="right"/>
    </xf>
    <xf numFmtId="49" fontId="26" fillId="0" borderId="4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/>
    </xf>
    <xf numFmtId="49" fontId="26" fillId="0" borderId="101" xfId="0" applyNumberFormat="1" applyFont="1" applyBorder="1" applyAlignment="1">
      <alignment horizontal="center"/>
    </xf>
    <xf numFmtId="49" fontId="26" fillId="0" borderId="102" xfId="0" applyNumberFormat="1" applyFont="1" applyBorder="1" applyAlignment="1">
      <alignment horizontal="center"/>
    </xf>
    <xf numFmtId="3" fontId="26" fillId="0" borderId="101" xfId="0" applyNumberFormat="1" applyFont="1" applyBorder="1" applyAlignment="1">
      <alignment/>
    </xf>
    <xf numFmtId="3" fontId="46" fillId="0" borderId="97" xfId="0" applyNumberFormat="1" applyFont="1" applyBorder="1" applyAlignment="1">
      <alignment vertical="center" wrapText="1"/>
    </xf>
    <xf numFmtId="3" fontId="35" fillId="0" borderId="97" xfId="0" applyNumberFormat="1" applyFont="1" applyBorder="1" applyAlignment="1">
      <alignment/>
    </xf>
    <xf numFmtId="3" fontId="21" fillId="0" borderId="4" xfId="0" applyNumberFormat="1" applyFont="1" applyBorder="1" applyAlignment="1">
      <alignment horizontal="right"/>
    </xf>
    <xf numFmtId="3" fontId="26" fillId="0" borderId="103" xfId="0" applyNumberFormat="1" applyFont="1" applyBorder="1" applyAlignment="1">
      <alignment/>
    </xf>
    <xf numFmtId="49" fontId="47" fillId="0" borderId="0" xfId="0" applyNumberFormat="1" applyFont="1" applyBorder="1" applyAlignment="1">
      <alignment horizontal="center"/>
    </xf>
    <xf numFmtId="3" fontId="34" fillId="0" borderId="104" xfId="0" applyNumberFormat="1" applyFont="1" applyBorder="1" applyAlignment="1">
      <alignment vertical="center" wrapText="1"/>
    </xf>
    <xf numFmtId="3" fontId="34" fillId="0" borderId="104" xfId="0" applyNumberFormat="1" applyFont="1" applyBorder="1" applyAlignment="1">
      <alignment/>
    </xf>
    <xf numFmtId="3" fontId="34" fillId="0" borderId="105" xfId="0" applyNumberFormat="1" applyFont="1" applyBorder="1" applyAlignment="1">
      <alignment/>
    </xf>
    <xf numFmtId="3" fontId="34" fillId="0" borderId="106" xfId="0" applyNumberFormat="1" applyFont="1" applyBorder="1" applyAlignment="1">
      <alignment/>
    </xf>
    <xf numFmtId="0" fontId="26" fillId="0" borderId="105" xfId="0" applyFont="1" applyBorder="1" applyAlignment="1">
      <alignment/>
    </xf>
    <xf numFmtId="0" fontId="21" fillId="0" borderId="107" xfId="0" applyFont="1" applyBorder="1" applyAlignment="1">
      <alignment/>
    </xf>
    <xf numFmtId="3" fontId="21" fillId="0" borderId="108" xfId="0" applyNumberFormat="1" applyFont="1" applyBorder="1" applyAlignment="1">
      <alignment/>
    </xf>
    <xf numFmtId="0" fontId="26" fillId="0" borderId="109" xfId="0" applyFont="1" applyBorder="1" applyAlignment="1">
      <alignment/>
    </xf>
    <xf numFmtId="0" fontId="26" fillId="0" borderId="110" xfId="0" applyFont="1" applyBorder="1" applyAlignment="1">
      <alignment/>
    </xf>
    <xf numFmtId="3" fontId="26" fillId="0" borderId="111" xfId="0" applyNumberFormat="1" applyFont="1" applyBorder="1" applyAlignment="1">
      <alignment/>
    </xf>
    <xf numFmtId="0" fontId="21" fillId="5" borderId="93" xfId="0" applyFont="1" applyFill="1" applyBorder="1" applyAlignment="1">
      <alignment/>
    </xf>
    <xf numFmtId="3" fontId="21" fillId="5" borderId="112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49" fontId="42" fillId="0" borderId="3" xfId="0" applyNumberFormat="1" applyFont="1" applyBorder="1" applyAlignment="1">
      <alignment horizontal="center"/>
    </xf>
    <xf numFmtId="49" fontId="42" fillId="0" borderId="54" xfId="0" applyNumberFormat="1" applyFont="1" applyBorder="1" applyAlignment="1">
      <alignment horizontal="center"/>
    </xf>
    <xf numFmtId="3" fontId="42" fillId="0" borderId="3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173" fontId="12" fillId="0" borderId="35" xfId="0" applyNumberFormat="1" applyFont="1" applyBorder="1" applyAlignment="1">
      <alignment/>
    </xf>
    <xf numFmtId="173" fontId="12" fillId="0" borderId="68" xfId="0" applyNumberFormat="1" applyFont="1" applyBorder="1" applyAlignment="1">
      <alignment/>
    </xf>
    <xf numFmtId="173" fontId="12" fillId="0" borderId="34" xfId="0" applyNumberFormat="1" applyFont="1" applyBorder="1" applyAlignment="1">
      <alignment/>
    </xf>
    <xf numFmtId="3" fontId="48" fillId="0" borderId="10" xfId="0" applyNumberFormat="1" applyFont="1" applyBorder="1" applyAlignment="1">
      <alignment vertical="center" wrapText="1"/>
    </xf>
    <xf numFmtId="173" fontId="12" fillId="0" borderId="29" xfId="0" applyNumberFormat="1" applyFont="1" applyBorder="1" applyAlignment="1">
      <alignment/>
    </xf>
    <xf numFmtId="173" fontId="12" fillId="0" borderId="113" xfId="0" applyNumberFormat="1" applyFont="1" applyBorder="1" applyAlignment="1">
      <alignment/>
    </xf>
    <xf numFmtId="173" fontId="12" fillId="0" borderId="114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justify" vertical="top"/>
    </xf>
    <xf numFmtId="3" fontId="50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3" fontId="26" fillId="0" borderId="99" xfId="0" applyNumberFormat="1" applyFont="1" applyBorder="1" applyAlignment="1">
      <alignment/>
    </xf>
    <xf numFmtId="173" fontId="12" fillId="0" borderId="115" xfId="0" applyNumberFormat="1" applyFont="1" applyBorder="1" applyAlignment="1">
      <alignment/>
    </xf>
    <xf numFmtId="0" fontId="44" fillId="0" borderId="82" xfId="0" applyFont="1" applyFill="1" applyBorder="1" applyAlignment="1">
      <alignment vertical="center" wrapText="1"/>
    </xf>
    <xf numFmtId="0" fontId="44" fillId="0" borderId="61" xfId="0" applyFont="1" applyBorder="1" applyAlignment="1">
      <alignment vertical="center" wrapText="1"/>
    </xf>
    <xf numFmtId="3" fontId="26" fillId="0" borderId="12" xfId="0" applyNumberFormat="1" applyFont="1" applyBorder="1" applyAlignment="1">
      <alignment/>
    </xf>
    <xf numFmtId="3" fontId="11" fillId="0" borderId="9" xfId="0" applyNumberFormat="1" applyFont="1" applyBorder="1" applyAlignment="1">
      <alignment vertical="center" wrapText="1"/>
    </xf>
    <xf numFmtId="3" fontId="21" fillId="0" borderId="10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24" xfId="0" applyBorder="1" applyAlignment="1">
      <alignment/>
    </xf>
    <xf numFmtId="0" fontId="1" fillId="0" borderId="1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19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3" fontId="12" fillId="0" borderId="9" xfId="0" applyNumberFormat="1" applyFont="1" applyFill="1" applyBorder="1" applyAlignment="1" applyProtection="1">
      <alignment/>
      <protection locked="0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99" xfId="0" applyNumberFormat="1" applyFont="1" applyFill="1" applyBorder="1" applyAlignment="1" applyProtection="1">
      <alignment/>
      <protection locked="0"/>
    </xf>
    <xf numFmtId="0" fontId="24" fillId="0" borderId="116" xfId="0" applyFont="1" applyBorder="1" applyAlignment="1">
      <alignment horizontal="center"/>
    </xf>
    <xf numFmtId="0" fontId="25" fillId="0" borderId="117" xfId="0" applyFont="1" applyBorder="1" applyAlignment="1">
      <alignment/>
    </xf>
    <xf numFmtId="172" fontId="25" fillId="0" borderId="117" xfId="0" applyNumberFormat="1" applyFont="1" applyBorder="1" applyAlignment="1">
      <alignment/>
    </xf>
    <xf numFmtId="0" fontId="24" fillId="0" borderId="36" xfId="0" applyFont="1" applyBorder="1" applyAlignment="1">
      <alignment horizontal="center"/>
    </xf>
    <xf numFmtId="0" fontId="24" fillId="0" borderId="79" xfId="0" applyFont="1" applyBorder="1" applyAlignment="1">
      <alignment/>
    </xf>
    <xf numFmtId="3" fontId="24" fillId="0" borderId="79" xfId="0" applyNumberFormat="1" applyFont="1" applyBorder="1" applyAlignment="1">
      <alignment/>
    </xf>
    <xf numFmtId="0" fontId="25" fillId="0" borderId="36" xfId="0" applyFont="1" applyBorder="1" applyAlignment="1">
      <alignment horizontal="center"/>
    </xf>
    <xf numFmtId="0" fontId="25" fillId="0" borderId="79" xfId="0" applyFont="1" applyBorder="1" applyAlignment="1">
      <alignment/>
    </xf>
    <xf numFmtId="3" fontId="25" fillId="0" borderId="79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95" xfId="0" applyFont="1" applyBorder="1" applyAlignment="1">
      <alignment horizontal="center"/>
    </xf>
    <xf numFmtId="0" fontId="25" fillId="0" borderId="118" xfId="0" applyFont="1" applyBorder="1" applyAlignment="1">
      <alignment/>
    </xf>
    <xf numFmtId="3" fontId="24" fillId="0" borderId="95" xfId="0" applyNumberFormat="1" applyFont="1" applyBorder="1" applyAlignment="1">
      <alignment/>
    </xf>
    <xf numFmtId="3" fontId="24" fillId="0" borderId="94" xfId="0" applyNumberFormat="1" applyFont="1" applyBorder="1" applyAlignment="1">
      <alignment/>
    </xf>
    <xf numFmtId="3" fontId="25" fillId="0" borderId="94" xfId="0" applyNumberFormat="1" applyFont="1" applyBorder="1" applyAlignment="1">
      <alignment/>
    </xf>
    <xf numFmtId="3" fontId="25" fillId="0" borderId="95" xfId="0" applyNumberFormat="1" applyFont="1" applyBorder="1" applyAlignment="1">
      <alignment/>
    </xf>
    <xf numFmtId="3" fontId="25" fillId="0" borderId="119" xfId="0" applyNumberFormat="1" applyFont="1" applyBorder="1" applyAlignment="1">
      <alignment/>
    </xf>
    <xf numFmtId="172" fontId="25" fillId="0" borderId="103" xfId="0" applyNumberFormat="1" applyFont="1" applyBorder="1" applyAlignment="1">
      <alignment/>
    </xf>
    <xf numFmtId="0" fontId="1" fillId="0" borderId="2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5" fillId="0" borderId="26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10" fontId="2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1" fillId="0" borderId="4" xfId="0" applyFont="1" applyBorder="1" applyAlignment="1">
      <alignment/>
    </xf>
    <xf numFmtId="3" fontId="1" fillId="0" borderId="79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3" fontId="1" fillId="0" borderId="79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10" fontId="2" fillId="0" borderId="79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120" xfId="0" applyBorder="1" applyAlignment="1">
      <alignment/>
    </xf>
    <xf numFmtId="0" fontId="1" fillId="0" borderId="5" xfId="0" applyFont="1" applyBorder="1" applyAlignment="1">
      <alignment/>
    </xf>
    <xf numFmtId="3" fontId="1" fillId="0" borderId="121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2" fillId="0" borderId="81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122" xfId="0" applyBorder="1" applyAlignment="1">
      <alignment/>
    </xf>
    <xf numFmtId="0" fontId="1" fillId="0" borderId="9" xfId="0" applyFont="1" applyBorder="1" applyAlignment="1">
      <alignment/>
    </xf>
    <xf numFmtId="3" fontId="1" fillId="0" borderId="6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60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5" fillId="0" borderId="120" xfId="0" applyFont="1" applyBorder="1" applyAlignment="1">
      <alignment/>
    </xf>
    <xf numFmtId="3" fontId="2" fillId="0" borderId="121" xfId="0" applyNumberFormat="1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2" fillId="0" borderId="60" xfId="0" applyFont="1" applyBorder="1" applyAlignment="1">
      <alignment/>
    </xf>
    <xf numFmtId="2" fontId="1" fillId="0" borderId="0" xfId="0" applyNumberFormat="1" applyFont="1" applyAlignment="1">
      <alignment/>
    </xf>
    <xf numFmtId="3" fontId="12" fillId="0" borderId="3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right"/>
    </xf>
    <xf numFmtId="0" fontId="44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48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12" fillId="0" borderId="4" xfId="0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3" fontId="12" fillId="0" borderId="12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0" fontId="11" fillId="0" borderId="4" xfId="0" applyFont="1" applyFill="1" applyBorder="1" applyAlignment="1">
      <alignment vertical="center" wrapText="1"/>
    </xf>
    <xf numFmtId="3" fontId="12" fillId="0" borderId="4" xfId="0" applyNumberFormat="1" applyFont="1" applyBorder="1" applyAlignment="1" applyProtection="1">
      <alignment horizontal="right"/>
      <protection locked="0"/>
    </xf>
    <xf numFmtId="0" fontId="12" fillId="0" borderId="2" xfId="0" applyFont="1" applyFill="1" applyBorder="1" applyAlignment="1">
      <alignment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12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15" fillId="0" borderId="24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2" fillId="0" borderId="23" xfId="0" applyFont="1" applyBorder="1" applyAlignment="1">
      <alignment/>
    </xf>
    <xf numFmtId="0" fontId="25" fillId="0" borderId="0" xfId="0" applyFont="1" applyAlignment="1">
      <alignment horizontal="center"/>
    </xf>
    <xf numFmtId="1" fontId="29" fillId="6" borderId="10" xfId="0" applyNumberFormat="1" applyFont="1" applyFill="1" applyBorder="1" applyAlignment="1">
      <alignment horizontal="center" vertical="center"/>
    </xf>
    <xf numFmtId="0" fontId="29" fillId="6" borderId="6" xfId="0" applyFont="1" applyFill="1" applyBorder="1" applyAlignment="1">
      <alignment/>
    </xf>
    <xf numFmtId="0" fontId="30" fillId="6" borderId="1" xfId="0" applyFont="1" applyFill="1" applyBorder="1" applyAlignment="1">
      <alignment/>
    </xf>
    <xf numFmtId="0" fontId="30" fillId="6" borderId="23" xfId="0" applyFont="1" applyFill="1" applyBorder="1" applyAlignment="1">
      <alignment/>
    </xf>
    <xf numFmtId="3" fontId="29" fillId="6" borderId="45" xfId="0" applyNumberFormat="1" applyFont="1" applyFill="1" applyBorder="1" applyAlignment="1">
      <alignment horizontal="right" vertical="top"/>
    </xf>
    <xf numFmtId="0" fontId="29" fillId="0" borderId="11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right" vertical="top"/>
    </xf>
    <xf numFmtId="3" fontId="29" fillId="0" borderId="10" xfId="0" applyNumberFormat="1" applyFont="1" applyFill="1" applyBorder="1" applyAlignment="1">
      <alignment horizontal="right" vertical="top"/>
    </xf>
    <xf numFmtId="173" fontId="12" fillId="0" borderId="10" xfId="0" applyNumberFormat="1" applyFont="1" applyFill="1" applyBorder="1" applyAlignment="1">
      <alignment/>
    </xf>
    <xf numFmtId="1" fontId="29" fillId="6" borderId="10" xfId="0" applyNumberFormat="1" applyFont="1" applyFill="1" applyBorder="1" applyAlignment="1">
      <alignment horizontal="center"/>
    </xf>
    <xf numFmtId="0" fontId="29" fillId="6" borderId="11" xfId="0" applyFont="1" applyFill="1" applyBorder="1" applyAlignment="1">
      <alignment/>
    </xf>
    <xf numFmtId="49" fontId="29" fillId="6" borderId="10" xfId="0" applyNumberFormat="1" applyFont="1" applyFill="1" applyBorder="1" applyAlignment="1">
      <alignment horizontal="center" vertical="center"/>
    </xf>
    <xf numFmtId="49" fontId="29" fillId="6" borderId="10" xfId="0" applyNumberFormat="1" applyFont="1" applyFill="1" applyBorder="1" applyAlignment="1">
      <alignment horizontal="right" vertical="top"/>
    </xf>
    <xf numFmtId="3" fontId="29" fillId="6" borderId="10" xfId="0" applyNumberFormat="1" applyFont="1" applyFill="1" applyBorder="1" applyAlignment="1">
      <alignment horizontal="right" vertical="top"/>
    </xf>
    <xf numFmtId="173" fontId="12" fillId="6" borderId="10" xfId="0" applyNumberFormat="1" applyFont="1" applyFill="1" applyBorder="1" applyAlignment="1">
      <alignment/>
    </xf>
    <xf numFmtId="49" fontId="30" fillId="6" borderId="10" xfId="0" applyNumberFormat="1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/>
    </xf>
    <xf numFmtId="0" fontId="35" fillId="6" borderId="11" xfId="0" applyFont="1" applyFill="1" applyBorder="1" applyAlignment="1">
      <alignment/>
    </xf>
    <xf numFmtId="1" fontId="35" fillId="6" borderId="10" xfId="0" applyNumberFormat="1" applyFont="1" applyFill="1" applyBorder="1" applyAlignment="1">
      <alignment/>
    </xf>
    <xf numFmtId="1" fontId="35" fillId="6" borderId="29" xfId="0" applyNumberFormat="1" applyFont="1" applyFill="1" applyBorder="1" applyAlignment="1">
      <alignment/>
    </xf>
    <xf numFmtId="3" fontId="35" fillId="6" borderId="29" xfId="0" applyNumberFormat="1" applyFont="1" applyFill="1" applyBorder="1" applyAlignment="1">
      <alignment horizontal="right" vertical="top"/>
    </xf>
    <xf numFmtId="173" fontId="15" fillId="6" borderId="10" xfId="0" applyNumberFormat="1" applyFont="1" applyFill="1" applyBorder="1" applyAlignment="1">
      <alignment/>
    </xf>
    <xf numFmtId="0" fontId="6" fillId="0" borderId="5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2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.00390625" style="0" customWidth="1"/>
    <col min="2" max="2" width="46.625" style="0" customWidth="1"/>
    <col min="3" max="3" width="4.875" style="0" customWidth="1"/>
    <col min="4" max="4" width="5.875" style="0" customWidth="1"/>
    <col min="5" max="5" width="5.25390625" style="0" customWidth="1"/>
    <col min="6" max="7" width="12.00390625" style="0" customWidth="1"/>
    <col min="8" max="8" width="7.375" style="0" customWidth="1"/>
  </cols>
  <sheetData>
    <row r="1" spans="1:8" ht="12.75">
      <c r="A1" s="329"/>
      <c r="B1" s="330" t="s">
        <v>570</v>
      </c>
      <c r="C1" s="329"/>
      <c r="D1" s="329"/>
      <c r="E1" s="329"/>
      <c r="F1" s="329"/>
      <c r="G1" s="329"/>
      <c r="H1" s="329"/>
    </row>
    <row r="2" spans="1:8" ht="12.75">
      <c r="A2" s="329"/>
      <c r="B2" s="330" t="s">
        <v>522</v>
      </c>
      <c r="C2" s="329"/>
      <c r="D2" s="329"/>
      <c r="E2" s="329"/>
      <c r="F2" s="329"/>
      <c r="G2" s="329"/>
      <c r="H2" s="329"/>
    </row>
    <row r="3" spans="1:8" ht="12.75">
      <c r="A3" s="329"/>
      <c r="B3" s="330" t="s">
        <v>571</v>
      </c>
      <c r="C3" s="329"/>
      <c r="D3" s="329"/>
      <c r="E3" s="329"/>
      <c r="F3" s="329"/>
      <c r="G3" s="329"/>
      <c r="H3" s="329"/>
    </row>
    <row r="4" spans="1:8" ht="15">
      <c r="A4" s="331"/>
      <c r="B4" s="332"/>
      <c r="C4" s="333" t="s">
        <v>572</v>
      </c>
      <c r="D4" s="333"/>
      <c r="E4" s="334"/>
      <c r="F4" s="334"/>
      <c r="G4" s="334"/>
      <c r="H4" s="329"/>
    </row>
    <row r="5" spans="1:8" ht="13.5" thickBot="1">
      <c r="A5" s="331"/>
      <c r="B5" s="335"/>
      <c r="C5" s="336"/>
      <c r="D5" s="336"/>
      <c r="E5" s="337"/>
      <c r="F5" s="337"/>
      <c r="G5" s="337" t="s">
        <v>793</v>
      </c>
      <c r="H5" s="329"/>
    </row>
    <row r="6" spans="1:8" ht="13.5" thickTop="1">
      <c r="A6" s="338"/>
      <c r="B6" s="339" t="s">
        <v>216</v>
      </c>
      <c r="C6" s="340"/>
      <c r="D6" s="341"/>
      <c r="E6" s="342"/>
      <c r="F6" s="343" t="s">
        <v>119</v>
      </c>
      <c r="G6" s="343" t="s">
        <v>366</v>
      </c>
      <c r="H6" s="80" t="s">
        <v>535</v>
      </c>
    </row>
    <row r="7" spans="1:8" ht="12.75">
      <c r="A7" s="344"/>
      <c r="B7" s="345"/>
      <c r="C7" s="346" t="s">
        <v>217</v>
      </c>
      <c r="D7" s="347" t="s">
        <v>10</v>
      </c>
      <c r="E7" s="348" t="s">
        <v>984</v>
      </c>
      <c r="F7" s="348" t="s">
        <v>120</v>
      </c>
      <c r="G7" s="348" t="s">
        <v>7</v>
      </c>
      <c r="H7" s="349" t="s">
        <v>430</v>
      </c>
    </row>
    <row r="8" spans="1:8" ht="13.5" thickBot="1">
      <c r="A8" s="344"/>
      <c r="B8" s="345" t="s">
        <v>11</v>
      </c>
      <c r="C8" s="350" t="s">
        <v>12</v>
      </c>
      <c r="D8" s="351"/>
      <c r="E8" s="352"/>
      <c r="F8" s="352" t="s">
        <v>826</v>
      </c>
      <c r="G8" s="352" t="s">
        <v>529</v>
      </c>
      <c r="H8" s="85" t="s">
        <v>429</v>
      </c>
    </row>
    <row r="9" spans="1:8" ht="14.25" thickBot="1" thickTop="1">
      <c r="A9" s="338">
        <v>1</v>
      </c>
      <c r="B9" s="339">
        <v>2</v>
      </c>
      <c r="C9" s="353">
        <v>3</v>
      </c>
      <c r="D9" s="354">
        <v>4</v>
      </c>
      <c r="E9" s="355">
        <v>5</v>
      </c>
      <c r="F9" s="355">
        <v>6</v>
      </c>
      <c r="G9" s="355">
        <v>7</v>
      </c>
      <c r="H9" s="356">
        <v>8</v>
      </c>
    </row>
    <row r="10" spans="1:8" ht="14.25" thickBot="1" thickTop="1">
      <c r="A10" s="813" t="s">
        <v>218</v>
      </c>
      <c r="B10" s="814" t="s">
        <v>34</v>
      </c>
      <c r="C10" s="815"/>
      <c r="D10" s="816"/>
      <c r="E10" s="817"/>
      <c r="F10" s="817">
        <f>SUM(F11+F41+F57+F83+F92+F97+F111)</f>
        <v>15715738</v>
      </c>
      <c r="G10" s="817">
        <f>SUM(G11+G41+G57+G83+G92+G97+G111)</f>
        <v>16418239</v>
      </c>
      <c r="H10" s="357">
        <f>G10/F10*100</f>
        <v>104.47004779540102</v>
      </c>
    </row>
    <row r="11" spans="1:8" ht="13.5" thickTop="1">
      <c r="A11" s="358" t="s">
        <v>1094</v>
      </c>
      <c r="B11" s="359" t="s">
        <v>399</v>
      </c>
      <c r="C11" s="360"/>
      <c r="D11" s="361"/>
      <c r="E11" s="362"/>
      <c r="F11" s="363">
        <f>SUM(F12+F35+F37+F39)</f>
        <v>8394264</v>
      </c>
      <c r="G11" s="363">
        <f>SUM(G12+G35+G37+G39)</f>
        <v>8824515</v>
      </c>
      <c r="H11" s="364">
        <f aca="true" t="shared" si="0" ref="H11:H75">G11/F11*100</f>
        <v>105.1255357229651</v>
      </c>
    </row>
    <row r="12" spans="1:8" ht="51">
      <c r="A12" s="365" t="s">
        <v>12</v>
      </c>
      <c r="B12" s="366" t="s">
        <v>518</v>
      </c>
      <c r="C12" s="367" t="s">
        <v>308</v>
      </c>
      <c r="D12" s="368"/>
      <c r="E12" s="369"/>
      <c r="F12" s="370">
        <f>SUM(F13+F14+F20+F33+F34)</f>
        <v>7816339</v>
      </c>
      <c r="G12" s="370">
        <f>SUM(G13+G14+G20+G33+G34)</f>
        <v>8241510</v>
      </c>
      <c r="H12" s="371">
        <f t="shared" si="0"/>
        <v>105.43951586541986</v>
      </c>
    </row>
    <row r="13" spans="1:8" ht="12.75">
      <c r="A13" s="372">
        <v>1</v>
      </c>
      <c r="B13" s="373" t="s">
        <v>1019</v>
      </c>
      <c r="C13" s="374"/>
      <c r="D13" s="375" t="s">
        <v>1076</v>
      </c>
      <c r="E13" s="376" t="s">
        <v>989</v>
      </c>
      <c r="F13" s="377">
        <v>21700</v>
      </c>
      <c r="G13" s="377">
        <v>21700</v>
      </c>
      <c r="H13" s="371">
        <f t="shared" si="0"/>
        <v>100</v>
      </c>
    </row>
    <row r="14" spans="1:8" ht="36.75" customHeight="1">
      <c r="A14" s="372">
        <v>2</v>
      </c>
      <c r="B14" s="378" t="s">
        <v>398</v>
      </c>
      <c r="C14" s="374"/>
      <c r="D14" s="379" t="s">
        <v>987</v>
      </c>
      <c r="E14" s="376"/>
      <c r="F14" s="377">
        <f>SUM(F15:F19)</f>
        <v>4451117</v>
      </c>
      <c r="G14" s="377">
        <f>SUM(G15:G19)</f>
        <v>4889590</v>
      </c>
      <c r="H14" s="371">
        <f t="shared" si="0"/>
        <v>109.85085316786775</v>
      </c>
    </row>
    <row r="15" spans="1:8" ht="12.75">
      <c r="A15" s="380"/>
      <c r="B15" s="381" t="s">
        <v>230</v>
      </c>
      <c r="C15" s="382"/>
      <c r="D15" s="383" t="s">
        <v>12</v>
      </c>
      <c r="E15" s="376" t="s">
        <v>990</v>
      </c>
      <c r="F15" s="377">
        <v>4079750</v>
      </c>
      <c r="G15" s="377">
        <v>4551961</v>
      </c>
      <c r="H15" s="371">
        <f t="shared" si="0"/>
        <v>111.57450824192658</v>
      </c>
    </row>
    <row r="16" spans="1:8" ht="12.75">
      <c r="A16" s="380"/>
      <c r="B16" s="384" t="s">
        <v>228</v>
      </c>
      <c r="C16" s="383"/>
      <c r="D16" s="383" t="s">
        <v>12</v>
      </c>
      <c r="E16" s="376" t="s">
        <v>991</v>
      </c>
      <c r="F16" s="377">
        <v>97095</v>
      </c>
      <c r="G16" s="377">
        <v>53511</v>
      </c>
      <c r="H16" s="371">
        <f t="shared" si="0"/>
        <v>55.11200370770894</v>
      </c>
    </row>
    <row r="17" spans="1:8" ht="12.75">
      <c r="A17" s="380"/>
      <c r="B17" s="385" t="s">
        <v>229</v>
      </c>
      <c r="C17" s="383"/>
      <c r="D17" s="383" t="s">
        <v>12</v>
      </c>
      <c r="E17" s="376" t="s">
        <v>992</v>
      </c>
      <c r="F17" s="377">
        <v>51077</v>
      </c>
      <c r="G17" s="377">
        <v>55688</v>
      </c>
      <c r="H17" s="371">
        <f t="shared" si="0"/>
        <v>109.02754664526108</v>
      </c>
    </row>
    <row r="18" spans="1:8" ht="12.75">
      <c r="A18" s="380"/>
      <c r="B18" s="385" t="s">
        <v>231</v>
      </c>
      <c r="C18" s="383"/>
      <c r="D18" s="383" t="s">
        <v>12</v>
      </c>
      <c r="E18" s="376" t="s">
        <v>993</v>
      </c>
      <c r="F18" s="377">
        <v>192195</v>
      </c>
      <c r="G18" s="377">
        <v>196430</v>
      </c>
      <c r="H18" s="371">
        <f t="shared" si="0"/>
        <v>102.20349124587007</v>
      </c>
    </row>
    <row r="19" spans="1:8" ht="12.75">
      <c r="A19" s="380"/>
      <c r="B19" s="385" t="s">
        <v>302</v>
      </c>
      <c r="C19" s="383"/>
      <c r="D19" s="383" t="s">
        <v>12</v>
      </c>
      <c r="E19" s="376" t="s">
        <v>995</v>
      </c>
      <c r="F19" s="377">
        <v>31000</v>
      </c>
      <c r="G19" s="377">
        <v>32000</v>
      </c>
      <c r="H19" s="371">
        <f t="shared" si="0"/>
        <v>103.2258064516129</v>
      </c>
    </row>
    <row r="20" spans="1:8" ht="51">
      <c r="A20" s="372">
        <v>3</v>
      </c>
      <c r="B20" s="386" t="s">
        <v>240</v>
      </c>
      <c r="C20" s="367"/>
      <c r="D20" s="387" t="s">
        <v>400</v>
      </c>
      <c r="E20" s="388"/>
      <c r="F20" s="389">
        <f>SUM(F21:F32)</f>
        <v>2768461</v>
      </c>
      <c r="G20" s="389">
        <f>SUM(G21:G32)</f>
        <v>2727620</v>
      </c>
      <c r="H20" s="371">
        <f t="shared" si="0"/>
        <v>98.52477603982864</v>
      </c>
    </row>
    <row r="21" spans="1:8" ht="12.75">
      <c r="A21" s="380"/>
      <c r="B21" s="381" t="s">
        <v>230</v>
      </c>
      <c r="C21" s="382"/>
      <c r="D21" s="383" t="s">
        <v>12</v>
      </c>
      <c r="E21" s="376" t="s">
        <v>990</v>
      </c>
      <c r="F21" s="377">
        <v>1677292</v>
      </c>
      <c r="G21" s="377">
        <f>238730+1476065</f>
        <v>1714795</v>
      </c>
      <c r="H21" s="371">
        <f t="shared" si="0"/>
        <v>102.23592552757658</v>
      </c>
    </row>
    <row r="22" spans="1:8" ht="12.75">
      <c r="A22" s="380"/>
      <c r="B22" s="384" t="s">
        <v>228</v>
      </c>
      <c r="C22" s="383"/>
      <c r="D22" s="383" t="s">
        <v>12</v>
      </c>
      <c r="E22" s="376" t="s">
        <v>991</v>
      </c>
      <c r="F22" s="377">
        <v>507658</v>
      </c>
      <c r="G22" s="377">
        <v>336991</v>
      </c>
      <c r="H22" s="371">
        <f t="shared" si="0"/>
        <v>66.38150093172963</v>
      </c>
    </row>
    <row r="23" spans="1:8" ht="12.75">
      <c r="A23" s="380"/>
      <c r="B23" s="385" t="s">
        <v>229</v>
      </c>
      <c r="C23" s="383"/>
      <c r="D23" s="383" t="s">
        <v>12</v>
      </c>
      <c r="E23" s="376" t="s">
        <v>992</v>
      </c>
      <c r="F23" s="377">
        <v>10865</v>
      </c>
      <c r="G23" s="377">
        <v>14734</v>
      </c>
      <c r="H23" s="371">
        <f t="shared" si="0"/>
        <v>135.609756097561</v>
      </c>
    </row>
    <row r="24" spans="1:8" ht="12.75">
      <c r="A24" s="380"/>
      <c r="B24" s="385" t="s">
        <v>231</v>
      </c>
      <c r="C24" s="383"/>
      <c r="D24" s="383" t="s">
        <v>12</v>
      </c>
      <c r="E24" s="376" t="s">
        <v>993</v>
      </c>
      <c r="F24" s="377">
        <v>193001</v>
      </c>
      <c r="G24" s="377">
        <v>186600</v>
      </c>
      <c r="H24" s="371">
        <f t="shared" si="0"/>
        <v>96.68343687338408</v>
      </c>
    </row>
    <row r="25" spans="1:8" ht="12.75">
      <c r="A25" s="380"/>
      <c r="B25" s="385" t="s">
        <v>232</v>
      </c>
      <c r="C25" s="383"/>
      <c r="D25" s="383" t="s">
        <v>12</v>
      </c>
      <c r="E25" s="376" t="s">
        <v>994</v>
      </c>
      <c r="F25" s="377">
        <v>45000</v>
      </c>
      <c r="G25" s="377">
        <v>55000</v>
      </c>
      <c r="H25" s="371">
        <f t="shared" si="0"/>
        <v>122.22222222222223</v>
      </c>
    </row>
    <row r="26" spans="1:8" ht="12.75">
      <c r="A26" s="380"/>
      <c r="B26" s="385" t="s">
        <v>235</v>
      </c>
      <c r="C26" s="383"/>
      <c r="D26" s="383" t="s">
        <v>12</v>
      </c>
      <c r="E26" s="376" t="s">
        <v>996</v>
      </c>
      <c r="F26" s="377">
        <v>11750</v>
      </c>
      <c r="G26" s="377">
        <v>8700</v>
      </c>
      <c r="H26" s="371">
        <f t="shared" si="0"/>
        <v>74.04255319148936</v>
      </c>
    </row>
    <row r="27" spans="1:8" ht="12.75">
      <c r="A27" s="380"/>
      <c r="B27" s="385" t="s">
        <v>303</v>
      </c>
      <c r="C27" s="383"/>
      <c r="D27" s="383" t="s">
        <v>12</v>
      </c>
      <c r="E27" s="376" t="s">
        <v>998</v>
      </c>
      <c r="F27" s="377">
        <v>30500</v>
      </c>
      <c r="G27" s="377">
        <v>26000</v>
      </c>
      <c r="H27" s="371">
        <f t="shared" si="0"/>
        <v>85.24590163934425</v>
      </c>
    </row>
    <row r="28" spans="1:8" ht="12.75">
      <c r="A28" s="380"/>
      <c r="B28" s="385" t="s">
        <v>304</v>
      </c>
      <c r="C28" s="383"/>
      <c r="D28" s="383" t="s">
        <v>12</v>
      </c>
      <c r="E28" s="376" t="s">
        <v>999</v>
      </c>
      <c r="F28" s="377">
        <v>11000</v>
      </c>
      <c r="G28" s="377">
        <v>11000</v>
      </c>
      <c r="H28" s="371">
        <f t="shared" si="0"/>
        <v>100</v>
      </c>
    </row>
    <row r="29" spans="1:8" ht="12.75">
      <c r="A29" s="380"/>
      <c r="B29" s="385" t="s">
        <v>305</v>
      </c>
      <c r="C29" s="383"/>
      <c r="D29" s="383" t="s">
        <v>12</v>
      </c>
      <c r="E29" s="376" t="s">
        <v>1000</v>
      </c>
      <c r="F29" s="377">
        <v>2500</v>
      </c>
      <c r="G29" s="377">
        <v>2500</v>
      </c>
      <c r="H29" s="371">
        <f t="shared" si="0"/>
        <v>100</v>
      </c>
    </row>
    <row r="30" spans="1:8" ht="12.75">
      <c r="A30" s="380"/>
      <c r="B30" s="385" t="s">
        <v>300</v>
      </c>
      <c r="C30" s="383"/>
      <c r="D30" s="383" t="s">
        <v>12</v>
      </c>
      <c r="E30" s="376" t="s">
        <v>1000</v>
      </c>
      <c r="F30" s="377">
        <v>20000</v>
      </c>
      <c r="G30" s="377">
        <v>22000</v>
      </c>
      <c r="H30" s="371">
        <f t="shared" si="0"/>
        <v>110.00000000000001</v>
      </c>
    </row>
    <row r="31" spans="1:8" ht="12.75">
      <c r="A31" s="380"/>
      <c r="B31" s="385" t="s">
        <v>334</v>
      </c>
      <c r="C31" s="383"/>
      <c r="D31" s="383" t="s">
        <v>12</v>
      </c>
      <c r="E31" s="376" t="s">
        <v>1003</v>
      </c>
      <c r="F31" s="377">
        <v>1300</v>
      </c>
      <c r="G31" s="377">
        <v>1300</v>
      </c>
      <c r="H31" s="371">
        <f t="shared" si="0"/>
        <v>100</v>
      </c>
    </row>
    <row r="32" spans="1:8" ht="12.75">
      <c r="A32" s="380"/>
      <c r="B32" s="385" t="s">
        <v>302</v>
      </c>
      <c r="C32" s="383"/>
      <c r="D32" s="383" t="s">
        <v>12</v>
      </c>
      <c r="E32" s="376" t="s">
        <v>995</v>
      </c>
      <c r="F32" s="377">
        <v>257595</v>
      </c>
      <c r="G32" s="377">
        <v>348000</v>
      </c>
      <c r="H32" s="371">
        <f t="shared" si="0"/>
        <v>135.09578990275432</v>
      </c>
    </row>
    <row r="33" spans="1:8" ht="12.75">
      <c r="A33" s="380" t="s">
        <v>50</v>
      </c>
      <c r="B33" s="385" t="s">
        <v>236</v>
      </c>
      <c r="C33" s="383"/>
      <c r="D33" s="390" t="s">
        <v>1077</v>
      </c>
      <c r="E33" s="376" t="s">
        <v>997</v>
      </c>
      <c r="F33" s="377">
        <v>522461</v>
      </c>
      <c r="G33" s="377">
        <v>550000</v>
      </c>
      <c r="H33" s="371">
        <f t="shared" si="0"/>
        <v>105.27101544421498</v>
      </c>
    </row>
    <row r="34" spans="1:8" ht="12.75">
      <c r="A34" s="380" t="s">
        <v>916</v>
      </c>
      <c r="B34" s="391" t="s">
        <v>223</v>
      </c>
      <c r="C34" s="392"/>
      <c r="D34" s="393" t="s">
        <v>1078</v>
      </c>
      <c r="E34" s="376" t="s">
        <v>1001</v>
      </c>
      <c r="F34" s="377">
        <v>52600</v>
      </c>
      <c r="G34" s="377">
        <v>52600</v>
      </c>
      <c r="H34" s="371">
        <f t="shared" si="0"/>
        <v>100</v>
      </c>
    </row>
    <row r="35" spans="1:8" ht="12.75">
      <c r="A35" s="394">
        <v>4</v>
      </c>
      <c r="B35" s="395" t="s">
        <v>270</v>
      </c>
      <c r="C35" s="396" t="s">
        <v>144</v>
      </c>
      <c r="D35" s="396"/>
      <c r="E35" s="388"/>
      <c r="F35" s="389">
        <f>F36</f>
        <v>243225</v>
      </c>
      <c r="G35" s="389">
        <f>G36</f>
        <v>269005</v>
      </c>
      <c r="H35" s="371">
        <f t="shared" si="0"/>
        <v>110.59923938739851</v>
      </c>
    </row>
    <row r="36" spans="1:8" ht="12.75">
      <c r="A36" s="380"/>
      <c r="B36" s="397" t="s">
        <v>1018</v>
      </c>
      <c r="C36" s="382" t="s">
        <v>12</v>
      </c>
      <c r="D36" s="383" t="s">
        <v>151</v>
      </c>
      <c r="E36" s="376" t="s">
        <v>328</v>
      </c>
      <c r="F36" s="377">
        <v>243225</v>
      </c>
      <c r="G36" s="377">
        <v>269005</v>
      </c>
      <c r="H36" s="371">
        <f t="shared" si="0"/>
        <v>110.59923938739851</v>
      </c>
    </row>
    <row r="37" spans="1:8" ht="12.75">
      <c r="A37" s="394">
        <v>5</v>
      </c>
      <c r="B37" s="398" t="s">
        <v>269</v>
      </c>
      <c r="C37" s="399" t="s">
        <v>170</v>
      </c>
      <c r="D37" s="396"/>
      <c r="E37" s="388"/>
      <c r="F37" s="389">
        <f>F38</f>
        <v>288000</v>
      </c>
      <c r="G37" s="389">
        <f>G38</f>
        <v>270000</v>
      </c>
      <c r="H37" s="371">
        <f t="shared" si="0"/>
        <v>93.75</v>
      </c>
    </row>
    <row r="38" spans="1:8" ht="12.75">
      <c r="A38" s="380"/>
      <c r="B38" s="397" t="s">
        <v>1016</v>
      </c>
      <c r="C38" s="382" t="s">
        <v>12</v>
      </c>
      <c r="D38" s="383" t="s">
        <v>172</v>
      </c>
      <c r="E38" s="376" t="s">
        <v>1002</v>
      </c>
      <c r="F38" s="377">
        <v>288000</v>
      </c>
      <c r="G38" s="377">
        <v>270000</v>
      </c>
      <c r="H38" s="371">
        <f t="shared" si="0"/>
        <v>93.75</v>
      </c>
    </row>
    <row r="39" spans="1:8" ht="12.75">
      <c r="A39" s="372">
        <v>6</v>
      </c>
      <c r="B39" s="400" t="s">
        <v>98</v>
      </c>
      <c r="C39" s="367" t="s">
        <v>99</v>
      </c>
      <c r="D39" s="401"/>
      <c r="E39" s="369"/>
      <c r="F39" s="370">
        <f>F40</f>
        <v>46700</v>
      </c>
      <c r="G39" s="370">
        <f>G40</f>
        <v>44000</v>
      </c>
      <c r="H39" s="371">
        <f t="shared" si="0"/>
        <v>94.21841541755889</v>
      </c>
    </row>
    <row r="40" spans="1:8" ht="12.75">
      <c r="A40" s="365"/>
      <c r="B40" s="373" t="s">
        <v>1017</v>
      </c>
      <c r="C40" s="367"/>
      <c r="D40" s="375" t="s">
        <v>957</v>
      </c>
      <c r="E40" s="376" t="s">
        <v>1004</v>
      </c>
      <c r="F40" s="377">
        <v>46700</v>
      </c>
      <c r="G40" s="377">
        <v>44000</v>
      </c>
      <c r="H40" s="371">
        <f t="shared" si="0"/>
        <v>94.21841541755889</v>
      </c>
    </row>
    <row r="41" spans="1:8" ht="12.75">
      <c r="A41" s="402" t="s">
        <v>1095</v>
      </c>
      <c r="B41" s="403" t="s">
        <v>271</v>
      </c>
      <c r="C41" s="404"/>
      <c r="D41" s="405"/>
      <c r="E41" s="406"/>
      <c r="F41" s="407">
        <f>SUM(F42+F44+F55)</f>
        <v>1619377</v>
      </c>
      <c r="G41" s="407">
        <f>SUM(G42+G44+G55)</f>
        <v>1479411</v>
      </c>
      <c r="H41" s="408">
        <f t="shared" si="0"/>
        <v>91.35679955933671</v>
      </c>
    </row>
    <row r="42" spans="1:8" ht="12.75">
      <c r="A42" s="394">
        <v>1</v>
      </c>
      <c r="B42" s="409" t="s">
        <v>330</v>
      </c>
      <c r="C42" s="399" t="s">
        <v>332</v>
      </c>
      <c r="D42" s="410"/>
      <c r="E42" s="388"/>
      <c r="F42" s="389">
        <f>F43</f>
        <v>3253</v>
      </c>
      <c r="G42" s="389">
        <f>G43</f>
        <v>3400</v>
      </c>
      <c r="H42" s="371">
        <f t="shared" si="0"/>
        <v>104.5189056255764</v>
      </c>
    </row>
    <row r="43" spans="1:8" ht="12.75">
      <c r="A43" s="380"/>
      <c r="B43" s="391" t="s">
        <v>333</v>
      </c>
      <c r="C43" s="382"/>
      <c r="D43" s="383" t="s">
        <v>331</v>
      </c>
      <c r="E43" s="376" t="s">
        <v>1005</v>
      </c>
      <c r="F43" s="377">
        <v>3253</v>
      </c>
      <c r="G43" s="377">
        <v>3400</v>
      </c>
      <c r="H43" s="371">
        <f t="shared" si="0"/>
        <v>104.5189056255764</v>
      </c>
    </row>
    <row r="44" spans="1:8" ht="15.75" customHeight="1">
      <c r="A44" s="372">
        <v>2</v>
      </c>
      <c r="B44" s="411" t="s">
        <v>268</v>
      </c>
      <c r="C44" s="401" t="s">
        <v>75</v>
      </c>
      <c r="D44" s="412"/>
      <c r="E44" s="369"/>
      <c r="F44" s="370">
        <f>SUM(F45)</f>
        <v>1599624</v>
      </c>
      <c r="G44" s="370">
        <f>SUM(G45)</f>
        <v>1476011</v>
      </c>
      <c r="H44" s="371">
        <f t="shared" si="0"/>
        <v>92.27237150730421</v>
      </c>
    </row>
    <row r="45" spans="1:8" ht="15.75" customHeight="1">
      <c r="A45" s="365"/>
      <c r="B45" s="413" t="s">
        <v>26</v>
      </c>
      <c r="C45" s="375"/>
      <c r="D45" s="414" t="s">
        <v>77</v>
      </c>
      <c r="E45" s="376"/>
      <c r="F45" s="377">
        <f>SUM(F46:F54)</f>
        <v>1599624</v>
      </c>
      <c r="G45" s="377">
        <f>SUM(G46:G54)</f>
        <v>1476011</v>
      </c>
      <c r="H45" s="371">
        <f t="shared" si="0"/>
        <v>92.27237150730421</v>
      </c>
    </row>
    <row r="46" spans="1:8" ht="12.75">
      <c r="A46" s="380"/>
      <c r="B46" s="385" t="s">
        <v>1081</v>
      </c>
      <c r="C46" s="383"/>
      <c r="D46" s="390" t="s">
        <v>12</v>
      </c>
      <c r="E46" s="376" t="s">
        <v>1006</v>
      </c>
      <c r="F46" s="377">
        <v>226927</v>
      </c>
      <c r="G46" s="377">
        <f>105614+93420-35500</f>
        <v>163534</v>
      </c>
      <c r="H46" s="371">
        <f t="shared" si="0"/>
        <v>72.06458464616374</v>
      </c>
    </row>
    <row r="47" spans="1:8" ht="12.75">
      <c r="A47" s="415"/>
      <c r="B47" s="416" t="s">
        <v>988</v>
      </c>
      <c r="C47" s="383"/>
      <c r="D47" s="390" t="s">
        <v>12</v>
      </c>
      <c r="E47" s="376" t="s">
        <v>1003</v>
      </c>
      <c r="F47" s="377">
        <v>8287</v>
      </c>
      <c r="G47" s="377">
        <v>7156</v>
      </c>
      <c r="H47" s="371">
        <f t="shared" si="0"/>
        <v>86.35211777482805</v>
      </c>
    </row>
    <row r="48" spans="1:8" ht="12.75">
      <c r="A48" s="415"/>
      <c r="B48" s="416" t="s">
        <v>1082</v>
      </c>
      <c r="C48" s="383"/>
      <c r="D48" s="390" t="s">
        <v>12</v>
      </c>
      <c r="E48" s="376" t="s">
        <v>1005</v>
      </c>
      <c r="F48" s="377">
        <v>68000</v>
      </c>
      <c r="G48" s="377">
        <v>68000</v>
      </c>
      <c r="H48" s="371">
        <f t="shared" si="0"/>
        <v>100</v>
      </c>
    </row>
    <row r="49" spans="1:8" ht="12.75">
      <c r="A49" s="415"/>
      <c r="B49" s="416" t="s">
        <v>1079</v>
      </c>
      <c r="C49" s="383"/>
      <c r="D49" s="390" t="s">
        <v>12</v>
      </c>
      <c r="E49" s="376" t="s">
        <v>1008</v>
      </c>
      <c r="F49" s="377">
        <v>67843</v>
      </c>
      <c r="G49" s="377">
        <f>59532+274000</f>
        <v>333532</v>
      </c>
      <c r="H49" s="371">
        <f t="shared" si="0"/>
        <v>491.62330675235467</v>
      </c>
    </row>
    <row r="50" spans="1:8" ht="12.75">
      <c r="A50" s="415"/>
      <c r="B50" s="416" t="s">
        <v>1080</v>
      </c>
      <c r="C50" s="383"/>
      <c r="D50" s="390" t="s">
        <v>12</v>
      </c>
      <c r="E50" s="376" t="s">
        <v>1007</v>
      </c>
      <c r="F50" s="377">
        <v>1101140</v>
      </c>
      <c r="G50" s="377">
        <f>685919+84406+28964</f>
        <v>799289</v>
      </c>
      <c r="H50" s="371">
        <f t="shared" si="0"/>
        <v>72.58740941206386</v>
      </c>
    </row>
    <row r="51" spans="1:8" ht="12.75">
      <c r="A51" s="380"/>
      <c r="B51" s="385" t="s">
        <v>219</v>
      </c>
      <c r="C51" s="383"/>
      <c r="D51" s="390" t="s">
        <v>12</v>
      </c>
      <c r="E51" s="376" t="s">
        <v>1004</v>
      </c>
      <c r="F51" s="377">
        <v>15000</v>
      </c>
      <c r="G51" s="377">
        <v>15000</v>
      </c>
      <c r="H51" s="371">
        <f t="shared" si="0"/>
        <v>100</v>
      </c>
    </row>
    <row r="52" spans="1:8" ht="12.75">
      <c r="A52" s="380"/>
      <c r="B52" s="417" t="s">
        <v>341</v>
      </c>
      <c r="C52" s="418"/>
      <c r="D52" s="390" t="s">
        <v>12</v>
      </c>
      <c r="E52" s="376" t="s">
        <v>1009</v>
      </c>
      <c r="F52" s="377">
        <v>5000</v>
      </c>
      <c r="G52" s="377">
        <v>4000</v>
      </c>
      <c r="H52" s="371">
        <f t="shared" si="0"/>
        <v>80</v>
      </c>
    </row>
    <row r="53" spans="1:8" ht="12.75">
      <c r="A53" s="380"/>
      <c r="B53" s="391" t="s">
        <v>335</v>
      </c>
      <c r="C53" s="392"/>
      <c r="D53" s="393" t="s">
        <v>12</v>
      </c>
      <c r="E53" s="419" t="s">
        <v>1009</v>
      </c>
      <c r="F53" s="420">
        <v>58000</v>
      </c>
      <c r="G53" s="420">
        <v>50000</v>
      </c>
      <c r="H53" s="371">
        <f t="shared" si="0"/>
        <v>86.20689655172413</v>
      </c>
    </row>
    <row r="54" spans="1:8" ht="25.5">
      <c r="A54" s="421"/>
      <c r="B54" s="422" t="s">
        <v>160</v>
      </c>
      <c r="C54" s="383"/>
      <c r="D54" s="423"/>
      <c r="E54" s="424" t="s">
        <v>601</v>
      </c>
      <c r="F54" s="425">
        <v>49427</v>
      </c>
      <c r="G54" s="425">
        <v>35500</v>
      </c>
      <c r="H54" s="371">
        <f t="shared" si="0"/>
        <v>71.82309264167358</v>
      </c>
    </row>
    <row r="55" spans="1:8" ht="12.75">
      <c r="A55" s="394">
        <v>3</v>
      </c>
      <c r="B55" s="395" t="s">
        <v>1022</v>
      </c>
      <c r="C55" s="396" t="s">
        <v>165</v>
      </c>
      <c r="D55" s="426"/>
      <c r="E55" s="369"/>
      <c r="F55" s="370">
        <f>F56</f>
        <v>16500</v>
      </c>
      <c r="G55" s="370">
        <f>G56</f>
        <v>0</v>
      </c>
      <c r="H55" s="371">
        <f t="shared" si="0"/>
        <v>0</v>
      </c>
    </row>
    <row r="56" spans="1:8" ht="12.75">
      <c r="A56" s="380"/>
      <c r="B56" s="391" t="s">
        <v>1023</v>
      </c>
      <c r="C56" s="392"/>
      <c r="D56" s="383" t="s">
        <v>470</v>
      </c>
      <c r="E56" s="376" t="s">
        <v>735</v>
      </c>
      <c r="F56" s="377">
        <v>16500</v>
      </c>
      <c r="G56" s="377">
        <v>0</v>
      </c>
      <c r="H56" s="371">
        <f t="shared" si="0"/>
        <v>0</v>
      </c>
    </row>
    <row r="57" spans="1:8" ht="12.75">
      <c r="A57" s="427" t="s">
        <v>1096</v>
      </c>
      <c r="B57" s="428" t="s">
        <v>272</v>
      </c>
      <c r="C57" s="404"/>
      <c r="D57" s="429"/>
      <c r="E57" s="406"/>
      <c r="F57" s="407">
        <f>SUM(F58+F65+F67+F70+F79)</f>
        <v>155741</v>
      </c>
      <c r="G57" s="407">
        <f>SUM(G58+G65+G67+G70+G79)</f>
        <v>142913</v>
      </c>
      <c r="H57" s="408">
        <f t="shared" si="0"/>
        <v>91.76324795654324</v>
      </c>
    </row>
    <row r="58" spans="1:8" ht="12.75">
      <c r="A58" s="394">
        <v>1</v>
      </c>
      <c r="B58" s="395" t="s">
        <v>297</v>
      </c>
      <c r="C58" s="396" t="s">
        <v>86</v>
      </c>
      <c r="D58" s="396"/>
      <c r="E58" s="388"/>
      <c r="F58" s="389">
        <f>SUM(F59)</f>
        <v>23354</v>
      </c>
      <c r="G58" s="389">
        <f>SUM(G59)</f>
        <v>18905</v>
      </c>
      <c r="H58" s="371">
        <f t="shared" si="0"/>
        <v>80.94973023893122</v>
      </c>
    </row>
    <row r="59" spans="1:8" ht="12.75">
      <c r="A59" s="394"/>
      <c r="B59" s="384" t="s">
        <v>1015</v>
      </c>
      <c r="C59" s="396"/>
      <c r="D59" s="390" t="s">
        <v>116</v>
      </c>
      <c r="E59" s="376"/>
      <c r="F59" s="377">
        <f>SUM(F60:F64)</f>
        <v>23354</v>
      </c>
      <c r="G59" s="377">
        <f>SUM(G60:G64)</f>
        <v>18905</v>
      </c>
      <c r="H59" s="371">
        <f t="shared" si="0"/>
        <v>80.94973023893122</v>
      </c>
    </row>
    <row r="60" spans="1:8" ht="12.75">
      <c r="A60" s="394"/>
      <c r="B60" s="384" t="s">
        <v>1010</v>
      </c>
      <c r="C60" s="383"/>
      <c r="D60" s="390" t="s">
        <v>12</v>
      </c>
      <c r="E60" s="376" t="s">
        <v>328</v>
      </c>
      <c r="F60" s="377">
        <v>3000</v>
      </c>
      <c r="G60" s="377">
        <v>3000</v>
      </c>
      <c r="H60" s="371">
        <f t="shared" si="0"/>
        <v>100</v>
      </c>
    </row>
    <row r="61" spans="1:8" ht="12.75">
      <c r="A61" s="394"/>
      <c r="B61" s="384" t="s">
        <v>203</v>
      </c>
      <c r="C61" s="383"/>
      <c r="D61" s="390"/>
      <c r="E61" s="376" t="s">
        <v>1005</v>
      </c>
      <c r="F61" s="377"/>
      <c r="G61" s="377">
        <v>3000</v>
      </c>
      <c r="H61" s="371"/>
    </row>
    <row r="62" spans="1:8" ht="12.75">
      <c r="A62" s="394"/>
      <c r="B62" s="384" t="s">
        <v>1011</v>
      </c>
      <c r="C62" s="383"/>
      <c r="D62" s="383" t="s">
        <v>12</v>
      </c>
      <c r="E62" s="376" t="s">
        <v>508</v>
      </c>
      <c r="F62" s="377">
        <v>3250</v>
      </c>
      <c r="G62" s="377">
        <f>'zał.nr 3-doch.i wyd.zadań zlec.'!F83</f>
        <v>3440</v>
      </c>
      <c r="H62" s="371">
        <f t="shared" si="0"/>
        <v>105.84615384615385</v>
      </c>
    </row>
    <row r="63" spans="1:8" ht="12.75">
      <c r="A63" s="394"/>
      <c r="B63" s="391" t="s">
        <v>1012</v>
      </c>
      <c r="C63" s="392"/>
      <c r="D63" s="393" t="s">
        <v>12</v>
      </c>
      <c r="E63" s="376" t="s">
        <v>1004</v>
      </c>
      <c r="F63" s="377">
        <v>9465</v>
      </c>
      <c r="G63" s="377">
        <v>9465</v>
      </c>
      <c r="H63" s="371">
        <f t="shared" si="0"/>
        <v>100</v>
      </c>
    </row>
    <row r="64" spans="1:8" ht="12.75">
      <c r="A64" s="394"/>
      <c r="B64" s="384" t="s">
        <v>602</v>
      </c>
      <c r="C64" s="383"/>
      <c r="D64" s="423" t="s">
        <v>603</v>
      </c>
      <c r="E64" s="376" t="s">
        <v>498</v>
      </c>
      <c r="F64" s="377">
        <v>7639</v>
      </c>
      <c r="G64" s="377">
        <v>0</v>
      </c>
      <c r="H64" s="371">
        <f t="shared" si="0"/>
        <v>0</v>
      </c>
    </row>
    <row r="65" spans="1:8" ht="51">
      <c r="A65" s="394">
        <v>2</v>
      </c>
      <c r="B65" s="366" t="s">
        <v>518</v>
      </c>
      <c r="C65" s="367" t="s">
        <v>308</v>
      </c>
      <c r="D65" s="383"/>
      <c r="E65" s="376"/>
      <c r="F65" s="389">
        <f>F66</f>
        <v>9400</v>
      </c>
      <c r="G65" s="389">
        <f>G66</f>
        <v>9400</v>
      </c>
      <c r="H65" s="371">
        <f t="shared" si="0"/>
        <v>100</v>
      </c>
    </row>
    <row r="66" spans="1:8" ht="25.5">
      <c r="A66" s="394"/>
      <c r="B66" s="430" t="s">
        <v>534</v>
      </c>
      <c r="C66" s="374"/>
      <c r="D66" s="375" t="s">
        <v>948</v>
      </c>
      <c r="E66" s="376" t="s">
        <v>328</v>
      </c>
      <c r="F66" s="377">
        <v>9400</v>
      </c>
      <c r="G66" s="377">
        <v>9400</v>
      </c>
      <c r="H66" s="371">
        <f t="shared" si="0"/>
        <v>100</v>
      </c>
    </row>
    <row r="67" spans="1:8" ht="12.75">
      <c r="A67" s="394">
        <v>3</v>
      </c>
      <c r="B67" s="395" t="s">
        <v>274</v>
      </c>
      <c r="C67" s="396" t="s">
        <v>141</v>
      </c>
      <c r="D67" s="396"/>
      <c r="E67" s="388"/>
      <c r="F67" s="389">
        <f>SUM(F68:F69)</f>
        <v>47674</v>
      </c>
      <c r="G67" s="389">
        <f>SUM(G68:G69)</f>
        <v>45056</v>
      </c>
      <c r="H67" s="371">
        <f t="shared" si="0"/>
        <v>94.50853714813105</v>
      </c>
    </row>
    <row r="68" spans="1:8" ht="12.75">
      <c r="A68" s="431"/>
      <c r="B68" s="373" t="s">
        <v>154</v>
      </c>
      <c r="C68" s="374"/>
      <c r="D68" s="432" t="s">
        <v>307</v>
      </c>
      <c r="E68" s="376" t="s">
        <v>1009</v>
      </c>
      <c r="F68" s="377">
        <v>45056</v>
      </c>
      <c r="G68" s="377">
        <v>45056</v>
      </c>
      <c r="H68" s="371">
        <f t="shared" si="0"/>
        <v>100</v>
      </c>
    </row>
    <row r="69" spans="1:8" ht="12.75">
      <c r="A69" s="431"/>
      <c r="B69" s="373" t="s">
        <v>604</v>
      </c>
      <c r="C69" s="374"/>
      <c r="D69" s="375"/>
      <c r="E69" s="376" t="s">
        <v>498</v>
      </c>
      <c r="F69" s="377">
        <v>2618</v>
      </c>
      <c r="G69" s="377">
        <v>0</v>
      </c>
      <c r="H69" s="371">
        <f t="shared" si="0"/>
        <v>0</v>
      </c>
    </row>
    <row r="70" spans="1:8" ht="12.75">
      <c r="A70" s="394">
        <v>4</v>
      </c>
      <c r="B70" s="398" t="s">
        <v>220</v>
      </c>
      <c r="C70" s="399" t="s">
        <v>144</v>
      </c>
      <c r="D70" s="396"/>
      <c r="E70" s="369"/>
      <c r="F70" s="370">
        <f>SUM(F71,F74,F77)</f>
        <v>41558</v>
      </c>
      <c r="G70" s="370">
        <f>SUM(G71,G74,G77)</f>
        <v>29778</v>
      </c>
      <c r="H70" s="371">
        <f t="shared" si="0"/>
        <v>71.65407382453438</v>
      </c>
    </row>
    <row r="71" spans="1:8" ht="12.75">
      <c r="A71" s="380" t="s">
        <v>48</v>
      </c>
      <c r="B71" s="397" t="s">
        <v>221</v>
      </c>
      <c r="C71" s="399"/>
      <c r="D71" s="383" t="s">
        <v>145</v>
      </c>
      <c r="E71" s="388"/>
      <c r="F71" s="377">
        <f>F72+F73</f>
        <v>24844</v>
      </c>
      <c r="G71" s="377">
        <f>G72+G73</f>
        <v>15459</v>
      </c>
      <c r="H71" s="371">
        <f t="shared" si="0"/>
        <v>62.22427950410562</v>
      </c>
    </row>
    <row r="72" spans="1:8" ht="12.75">
      <c r="A72" s="380"/>
      <c r="B72" s="397" t="s">
        <v>1013</v>
      </c>
      <c r="C72" s="382"/>
      <c r="D72" s="383" t="s">
        <v>12</v>
      </c>
      <c r="E72" s="376" t="s">
        <v>1005</v>
      </c>
      <c r="F72" s="377">
        <v>17124</v>
      </c>
      <c r="G72" s="377">
        <v>11342</v>
      </c>
      <c r="H72" s="371">
        <f t="shared" si="0"/>
        <v>66.23452464377482</v>
      </c>
    </row>
    <row r="73" spans="1:8" ht="12.75">
      <c r="A73" s="380"/>
      <c r="B73" s="397" t="s">
        <v>1075</v>
      </c>
      <c r="C73" s="382"/>
      <c r="D73" s="383"/>
      <c r="E73" s="376" t="s">
        <v>1004</v>
      </c>
      <c r="F73" s="377">
        <v>7720</v>
      </c>
      <c r="G73" s="377">
        <v>4117</v>
      </c>
      <c r="H73" s="371">
        <f t="shared" si="0"/>
        <v>53.32901554404145</v>
      </c>
    </row>
    <row r="74" spans="1:8" ht="12.75">
      <c r="A74" s="380" t="s">
        <v>50</v>
      </c>
      <c r="B74" s="397" t="s">
        <v>373</v>
      </c>
      <c r="C74" s="382"/>
      <c r="D74" s="383" t="s">
        <v>151</v>
      </c>
      <c r="E74" s="376"/>
      <c r="F74" s="377">
        <f>F75+F76</f>
        <v>13240</v>
      </c>
      <c r="G74" s="377">
        <f>G75+G76</f>
        <v>11782</v>
      </c>
      <c r="H74" s="371">
        <f t="shared" si="0"/>
        <v>88.98791540785498</v>
      </c>
    </row>
    <row r="75" spans="1:8" ht="12.75">
      <c r="A75" s="380"/>
      <c r="B75" s="397" t="s">
        <v>1013</v>
      </c>
      <c r="C75" s="382"/>
      <c r="D75" s="383" t="s">
        <v>12</v>
      </c>
      <c r="E75" s="376" t="s">
        <v>1005</v>
      </c>
      <c r="F75" s="377">
        <v>4920</v>
      </c>
      <c r="G75" s="377">
        <v>0</v>
      </c>
      <c r="H75" s="371">
        <f t="shared" si="0"/>
        <v>0</v>
      </c>
    </row>
    <row r="76" spans="1:8" ht="12.75">
      <c r="A76" s="380"/>
      <c r="B76" s="397" t="s">
        <v>1075</v>
      </c>
      <c r="C76" s="382"/>
      <c r="D76" s="383"/>
      <c r="E76" s="376" t="s">
        <v>1004</v>
      </c>
      <c r="F76" s="377">
        <v>8320</v>
      </c>
      <c r="G76" s="377">
        <v>11782</v>
      </c>
      <c r="H76" s="371">
        <f aca="true" t="shared" si="1" ref="H76:H137">G76/F76*100</f>
        <v>141.61057692307693</v>
      </c>
    </row>
    <row r="77" spans="1:8" ht="12.75">
      <c r="A77" s="380" t="s">
        <v>916</v>
      </c>
      <c r="B77" s="397" t="s">
        <v>29</v>
      </c>
      <c r="C77" s="382"/>
      <c r="D77" s="383" t="s">
        <v>152</v>
      </c>
      <c r="E77" s="376"/>
      <c r="F77" s="377">
        <f>F78</f>
        <v>3474</v>
      </c>
      <c r="G77" s="377">
        <f>G78</f>
        <v>2537</v>
      </c>
      <c r="H77" s="371">
        <f t="shared" si="1"/>
        <v>73.02820955670697</v>
      </c>
    </row>
    <row r="78" spans="1:8" ht="12.75">
      <c r="A78" s="380"/>
      <c r="B78" s="397" t="s">
        <v>1013</v>
      </c>
      <c r="C78" s="382"/>
      <c r="D78" s="383"/>
      <c r="E78" s="376" t="s">
        <v>1005</v>
      </c>
      <c r="F78" s="377">
        <v>3474</v>
      </c>
      <c r="G78" s="377">
        <v>2537</v>
      </c>
      <c r="H78" s="371">
        <f t="shared" si="1"/>
        <v>73.02820955670697</v>
      </c>
    </row>
    <row r="79" spans="1:8" ht="12.75">
      <c r="A79" s="394">
        <v>5</v>
      </c>
      <c r="B79" s="398" t="s">
        <v>222</v>
      </c>
      <c r="C79" s="399" t="s">
        <v>200</v>
      </c>
      <c r="D79" s="396"/>
      <c r="E79" s="388"/>
      <c r="F79" s="389">
        <f>SUM(F80)</f>
        <v>33755</v>
      </c>
      <c r="G79" s="389">
        <f>SUM(G80)</f>
        <v>39774</v>
      </c>
      <c r="H79" s="371">
        <f t="shared" si="1"/>
        <v>117.8314323803881</v>
      </c>
    </row>
    <row r="80" spans="1:8" ht="12.75">
      <c r="A80" s="433"/>
      <c r="B80" s="397" t="s">
        <v>41</v>
      </c>
      <c r="C80" s="382"/>
      <c r="D80" s="393" t="s">
        <v>201</v>
      </c>
      <c r="E80" s="376"/>
      <c r="F80" s="377">
        <f>SUM(F81:F82)</f>
        <v>33755</v>
      </c>
      <c r="G80" s="377">
        <f>SUM(G81:G82)</f>
        <v>39774</v>
      </c>
      <c r="H80" s="371">
        <f t="shared" si="1"/>
        <v>117.8314323803881</v>
      </c>
    </row>
    <row r="81" spans="1:8" ht="12.75">
      <c r="A81" s="433"/>
      <c r="B81" s="397" t="s">
        <v>1014</v>
      </c>
      <c r="C81" s="382"/>
      <c r="D81" s="383"/>
      <c r="E81" s="376" t="s">
        <v>1005</v>
      </c>
      <c r="F81" s="377">
        <v>12215</v>
      </c>
      <c r="G81" s="377">
        <v>38924</v>
      </c>
      <c r="H81" s="371">
        <f t="shared" si="1"/>
        <v>318.6573884568154</v>
      </c>
    </row>
    <row r="82" spans="1:8" ht="12.75">
      <c r="A82" s="434"/>
      <c r="B82" s="397" t="s">
        <v>100</v>
      </c>
      <c r="C82" s="382"/>
      <c r="D82" s="383"/>
      <c r="E82" s="376" t="s">
        <v>1004</v>
      </c>
      <c r="F82" s="377">
        <v>21540</v>
      </c>
      <c r="G82" s="377">
        <v>850</v>
      </c>
      <c r="H82" s="371">
        <f t="shared" si="1"/>
        <v>3.9461467038068707</v>
      </c>
    </row>
    <row r="83" spans="1:8" ht="12.75">
      <c r="A83" s="402" t="s">
        <v>1097</v>
      </c>
      <c r="B83" s="435" t="s">
        <v>273</v>
      </c>
      <c r="C83" s="436"/>
      <c r="D83" s="436"/>
      <c r="E83" s="406"/>
      <c r="F83" s="407">
        <f>SUM(F84+F86+F88+F90)</f>
        <v>209421</v>
      </c>
      <c r="G83" s="407">
        <f>SUM(G84+G86+G88+G90)</f>
        <v>87675</v>
      </c>
      <c r="H83" s="408">
        <f t="shared" si="1"/>
        <v>41.865428968441556</v>
      </c>
    </row>
    <row r="84" spans="1:8" ht="12.75">
      <c r="A84" s="437">
        <v>1</v>
      </c>
      <c r="B84" s="438" t="s">
        <v>296</v>
      </c>
      <c r="C84" s="439" t="s">
        <v>54</v>
      </c>
      <c r="D84" s="440"/>
      <c r="E84" s="388"/>
      <c r="F84" s="389">
        <f>SUM(F85:F85)</f>
        <v>64410</v>
      </c>
      <c r="G84" s="389">
        <f>SUM(G85:G85)</f>
        <v>16175</v>
      </c>
      <c r="H84" s="371">
        <f t="shared" si="1"/>
        <v>25.112560161465613</v>
      </c>
    </row>
    <row r="85" spans="1:8" ht="12.75">
      <c r="A85" s="380"/>
      <c r="B85" s="417" t="s">
        <v>233</v>
      </c>
      <c r="C85" s="383"/>
      <c r="D85" s="393" t="s">
        <v>67</v>
      </c>
      <c r="E85" s="376" t="s">
        <v>328</v>
      </c>
      <c r="F85" s="377">
        <v>64410</v>
      </c>
      <c r="G85" s="377">
        <v>16175</v>
      </c>
      <c r="H85" s="371">
        <f t="shared" si="1"/>
        <v>25.112560161465613</v>
      </c>
    </row>
    <row r="86" spans="1:8" ht="12.75">
      <c r="A86" s="380">
        <v>2</v>
      </c>
      <c r="B86" s="438" t="s">
        <v>268</v>
      </c>
      <c r="C86" s="396" t="s">
        <v>75</v>
      </c>
      <c r="D86" s="396"/>
      <c r="E86" s="388"/>
      <c r="F86" s="389">
        <f>F87</f>
        <v>17384</v>
      </c>
      <c r="G86" s="389">
        <f>G87</f>
        <v>0</v>
      </c>
      <c r="H86" s="371">
        <f t="shared" si="1"/>
        <v>0</v>
      </c>
    </row>
    <row r="87" spans="1:8" ht="12.75">
      <c r="A87" s="380"/>
      <c r="B87" s="417" t="s">
        <v>605</v>
      </c>
      <c r="C87" s="383"/>
      <c r="D87" s="393" t="s">
        <v>76</v>
      </c>
      <c r="E87" s="376" t="s">
        <v>606</v>
      </c>
      <c r="F87" s="377">
        <v>17384</v>
      </c>
      <c r="G87" s="377">
        <v>0</v>
      </c>
      <c r="H87" s="371">
        <f t="shared" si="1"/>
        <v>0</v>
      </c>
    </row>
    <row r="88" spans="1:8" ht="12.75">
      <c r="A88" s="394">
        <v>3</v>
      </c>
      <c r="B88" s="395" t="s">
        <v>117</v>
      </c>
      <c r="C88" s="396" t="s">
        <v>80</v>
      </c>
      <c r="D88" s="396"/>
      <c r="E88" s="388"/>
      <c r="F88" s="389">
        <f>F89</f>
        <v>42500</v>
      </c>
      <c r="G88" s="389">
        <f>G89</f>
        <v>43000</v>
      </c>
      <c r="H88" s="371">
        <f t="shared" si="1"/>
        <v>101.17647058823529</v>
      </c>
    </row>
    <row r="89" spans="1:8" ht="12.75">
      <c r="A89" s="380"/>
      <c r="B89" s="391" t="s">
        <v>1030</v>
      </c>
      <c r="C89" s="392"/>
      <c r="D89" s="393" t="s">
        <v>1029</v>
      </c>
      <c r="E89" s="376" t="s">
        <v>1004</v>
      </c>
      <c r="F89" s="377">
        <v>42500</v>
      </c>
      <c r="G89" s="377">
        <v>43000</v>
      </c>
      <c r="H89" s="371">
        <f t="shared" si="1"/>
        <v>101.17647058823529</v>
      </c>
    </row>
    <row r="90" spans="1:8" ht="35.25" customHeight="1">
      <c r="A90" s="372">
        <v>4</v>
      </c>
      <c r="B90" s="704" t="s">
        <v>518</v>
      </c>
      <c r="C90" s="367" t="s">
        <v>308</v>
      </c>
      <c r="D90" s="368"/>
      <c r="E90" s="369"/>
      <c r="F90" s="370">
        <f>SUM(F91)</f>
        <v>85127</v>
      </c>
      <c r="G90" s="370">
        <f>SUM(G91)</f>
        <v>28500</v>
      </c>
      <c r="H90" s="371">
        <f t="shared" si="1"/>
        <v>33.479389617865074</v>
      </c>
    </row>
    <row r="91" spans="1:8" ht="21" customHeight="1">
      <c r="A91" s="380"/>
      <c r="B91" s="441" t="s">
        <v>401</v>
      </c>
      <c r="C91" s="383"/>
      <c r="D91" s="383" t="s">
        <v>948</v>
      </c>
      <c r="E91" s="376" t="s">
        <v>925</v>
      </c>
      <c r="F91" s="377">
        <v>85127</v>
      </c>
      <c r="G91" s="377">
        <v>28500</v>
      </c>
      <c r="H91" s="371">
        <f t="shared" si="1"/>
        <v>33.479389617865074</v>
      </c>
    </row>
    <row r="92" spans="1:8" ht="12.75">
      <c r="A92" s="427" t="s">
        <v>1098</v>
      </c>
      <c r="B92" s="428" t="s">
        <v>281</v>
      </c>
      <c r="C92" s="404"/>
      <c r="D92" s="404"/>
      <c r="E92" s="406"/>
      <c r="F92" s="407">
        <f>F93</f>
        <v>4850189</v>
      </c>
      <c r="G92" s="407">
        <f>G93</f>
        <v>5674463</v>
      </c>
      <c r="H92" s="408">
        <f t="shared" si="1"/>
        <v>116.99467793935452</v>
      </c>
    </row>
    <row r="93" spans="1:8" ht="36">
      <c r="A93" s="365" t="s">
        <v>12</v>
      </c>
      <c r="B93" s="704" t="s">
        <v>518</v>
      </c>
      <c r="C93" s="367" t="s">
        <v>308</v>
      </c>
      <c r="D93" s="368"/>
      <c r="E93" s="369"/>
      <c r="F93" s="370">
        <f>SUM(F94:F96)</f>
        <v>4850189</v>
      </c>
      <c r="G93" s="370">
        <f>SUM(G94:G96)</f>
        <v>5674463</v>
      </c>
      <c r="H93" s="371">
        <f t="shared" si="1"/>
        <v>116.99467793935452</v>
      </c>
    </row>
    <row r="94" spans="1:8" ht="12.75">
      <c r="A94" s="442"/>
      <c r="B94" s="373" t="s">
        <v>89</v>
      </c>
      <c r="C94" s="383"/>
      <c r="D94" s="383" t="s">
        <v>926</v>
      </c>
      <c r="E94" s="376" t="s">
        <v>927</v>
      </c>
      <c r="F94" s="377">
        <v>4498189</v>
      </c>
      <c r="G94" s="377"/>
      <c r="H94" s="371">
        <f t="shared" si="1"/>
        <v>0</v>
      </c>
    </row>
    <row r="95" spans="1:8" ht="12.75">
      <c r="A95" s="442"/>
      <c r="B95" s="373" t="s">
        <v>530</v>
      </c>
      <c r="C95" s="383"/>
      <c r="D95" s="383" t="s">
        <v>926</v>
      </c>
      <c r="E95" s="376" t="s">
        <v>927</v>
      </c>
      <c r="F95" s="377"/>
      <c r="G95" s="377">
        <v>5309463</v>
      </c>
      <c r="H95" s="371"/>
    </row>
    <row r="96" spans="1:8" ht="12.75">
      <c r="A96" s="442"/>
      <c r="B96" s="373" t="s">
        <v>282</v>
      </c>
      <c r="C96" s="383"/>
      <c r="D96" s="383" t="s">
        <v>926</v>
      </c>
      <c r="E96" s="376" t="s">
        <v>928</v>
      </c>
      <c r="F96" s="377">
        <v>352000</v>
      </c>
      <c r="G96" s="377">
        <v>365000</v>
      </c>
      <c r="H96" s="371">
        <f t="shared" si="1"/>
        <v>103.69318181818181</v>
      </c>
    </row>
    <row r="97" spans="1:8" ht="15.75" customHeight="1">
      <c r="A97" s="443" t="s">
        <v>35</v>
      </c>
      <c r="B97" s="444" t="s">
        <v>431</v>
      </c>
      <c r="C97" s="445"/>
      <c r="D97" s="445"/>
      <c r="E97" s="446"/>
      <c r="F97" s="447">
        <f>SUM(F98+F100+F102+F105+F107+F109)</f>
        <v>98646</v>
      </c>
      <c r="G97" s="447">
        <f>SUM(G98+G100+G102+G105+G107+G109)</f>
        <v>86300</v>
      </c>
      <c r="H97" s="408">
        <f t="shared" si="1"/>
        <v>87.48454068081828</v>
      </c>
    </row>
    <row r="98" spans="1:8" ht="12.75">
      <c r="A98" s="448">
        <v>1</v>
      </c>
      <c r="B98" s="449" t="s">
        <v>536</v>
      </c>
      <c r="C98" s="450" t="s">
        <v>70</v>
      </c>
      <c r="D98" s="451"/>
      <c r="E98" s="452"/>
      <c r="F98" s="453">
        <f>F99</f>
        <v>8880</v>
      </c>
      <c r="G98" s="453">
        <f>G99</f>
        <v>0</v>
      </c>
      <c r="H98" s="371"/>
    </row>
    <row r="99" spans="1:8" ht="13.5" customHeight="1">
      <c r="A99" s="454"/>
      <c r="B99" s="455" t="s">
        <v>537</v>
      </c>
      <c r="C99" s="456"/>
      <c r="D99" s="457" t="s">
        <v>71</v>
      </c>
      <c r="E99" s="424" t="s">
        <v>6</v>
      </c>
      <c r="F99" s="425">
        <v>8880</v>
      </c>
      <c r="G99" s="425"/>
      <c r="H99" s="371"/>
    </row>
    <row r="100" spans="1:8" ht="12.75">
      <c r="A100" s="448">
        <v>2</v>
      </c>
      <c r="B100" s="449" t="s">
        <v>117</v>
      </c>
      <c r="C100" s="450" t="s">
        <v>80</v>
      </c>
      <c r="D100" s="451"/>
      <c r="E100" s="452"/>
      <c r="F100" s="453">
        <f>F101</f>
        <v>1416</v>
      </c>
      <c r="G100" s="453">
        <f>G101</f>
        <v>2400</v>
      </c>
      <c r="H100" s="371">
        <f t="shared" si="1"/>
        <v>169.4915254237288</v>
      </c>
    </row>
    <row r="101" spans="1:8" ht="25.5">
      <c r="A101" s="454"/>
      <c r="B101" s="458" t="s">
        <v>607</v>
      </c>
      <c r="C101" s="456"/>
      <c r="D101" s="457" t="s">
        <v>82</v>
      </c>
      <c r="E101" s="424" t="s">
        <v>929</v>
      </c>
      <c r="F101" s="425">
        <v>1416</v>
      </c>
      <c r="G101" s="425">
        <v>2400</v>
      </c>
      <c r="H101" s="371">
        <f t="shared" si="1"/>
        <v>169.4915254237288</v>
      </c>
    </row>
    <row r="102" spans="1:8" ht="12.75">
      <c r="A102" s="448">
        <v>3</v>
      </c>
      <c r="B102" s="449" t="s">
        <v>297</v>
      </c>
      <c r="C102" s="450" t="s">
        <v>86</v>
      </c>
      <c r="D102" s="451"/>
      <c r="E102" s="452"/>
      <c r="F102" s="453">
        <f>SUM(F103:F104)</f>
        <v>4000</v>
      </c>
      <c r="G102" s="453">
        <f>SUM(G103:G104)</f>
        <v>0</v>
      </c>
      <c r="H102" s="371">
        <f t="shared" si="1"/>
        <v>0</v>
      </c>
    </row>
    <row r="103" spans="1:8" ht="12.75">
      <c r="A103" s="454"/>
      <c r="B103" s="458" t="s">
        <v>608</v>
      </c>
      <c r="C103" s="456"/>
      <c r="D103" s="457" t="s">
        <v>603</v>
      </c>
      <c r="E103" s="424" t="s">
        <v>929</v>
      </c>
      <c r="F103" s="425">
        <v>2000</v>
      </c>
      <c r="G103" s="425">
        <v>0</v>
      </c>
      <c r="H103" s="371">
        <f t="shared" si="1"/>
        <v>0</v>
      </c>
    </row>
    <row r="104" spans="1:8" ht="12.75">
      <c r="A104" s="454"/>
      <c r="B104" s="458" t="s">
        <v>609</v>
      </c>
      <c r="C104" s="456"/>
      <c r="D104" s="457" t="s">
        <v>603</v>
      </c>
      <c r="E104" s="424" t="s">
        <v>983</v>
      </c>
      <c r="F104" s="425">
        <v>2000</v>
      </c>
      <c r="G104" s="425">
        <v>0</v>
      </c>
      <c r="H104" s="371">
        <f t="shared" si="1"/>
        <v>0</v>
      </c>
    </row>
    <row r="105" spans="1:8" s="44" customFormat="1" ht="12.75">
      <c r="A105" s="459">
        <v>4</v>
      </c>
      <c r="B105" s="460" t="s">
        <v>98</v>
      </c>
      <c r="C105" s="461" t="s">
        <v>99</v>
      </c>
      <c r="D105" s="462"/>
      <c r="E105" s="463"/>
      <c r="F105" s="464">
        <f>F106</f>
        <v>1350</v>
      </c>
      <c r="G105" s="464">
        <f>G106</f>
        <v>900</v>
      </c>
      <c r="H105" s="371">
        <f t="shared" si="1"/>
        <v>66.66666666666666</v>
      </c>
    </row>
    <row r="106" spans="1:8" ht="12.75">
      <c r="A106" s="465"/>
      <c r="B106" s="466" t="s">
        <v>1070</v>
      </c>
      <c r="C106" s="467"/>
      <c r="D106" s="468" t="s">
        <v>958</v>
      </c>
      <c r="E106" s="469" t="s">
        <v>930</v>
      </c>
      <c r="F106" s="470">
        <v>1350</v>
      </c>
      <c r="G106" s="470">
        <v>900</v>
      </c>
      <c r="H106" s="371">
        <f t="shared" si="1"/>
        <v>66.66666666666666</v>
      </c>
    </row>
    <row r="107" spans="1:8" ht="12.75">
      <c r="A107" s="459">
        <v>5</v>
      </c>
      <c r="B107" s="460" t="s">
        <v>1074</v>
      </c>
      <c r="C107" s="461" t="s">
        <v>182</v>
      </c>
      <c r="D107" s="462"/>
      <c r="E107" s="463"/>
      <c r="F107" s="471">
        <f>F108</f>
        <v>50000</v>
      </c>
      <c r="G107" s="471">
        <f>G108</f>
        <v>50000</v>
      </c>
      <c r="H107" s="371">
        <f t="shared" si="1"/>
        <v>100</v>
      </c>
    </row>
    <row r="108" spans="1:9" ht="12.75">
      <c r="A108" s="465"/>
      <c r="B108" s="466" t="s">
        <v>1088</v>
      </c>
      <c r="C108" s="467"/>
      <c r="D108" s="468" t="s">
        <v>188</v>
      </c>
      <c r="E108" s="469" t="s">
        <v>983</v>
      </c>
      <c r="F108" s="470">
        <v>50000</v>
      </c>
      <c r="G108" s="470">
        <v>50000</v>
      </c>
      <c r="H108" s="371">
        <f t="shared" si="1"/>
        <v>100</v>
      </c>
      <c r="I108" t="s">
        <v>12</v>
      </c>
    </row>
    <row r="109" spans="1:8" ht="12.75">
      <c r="A109" s="459">
        <v>6</v>
      </c>
      <c r="B109" s="460" t="s">
        <v>981</v>
      </c>
      <c r="C109" s="461" t="s">
        <v>183</v>
      </c>
      <c r="D109" s="462"/>
      <c r="E109" s="463"/>
      <c r="F109" s="471">
        <f>SUM(F110:F110)</f>
        <v>33000</v>
      </c>
      <c r="G109" s="471">
        <f>SUM(G110:G110)</f>
        <v>33000</v>
      </c>
      <c r="H109" s="371">
        <f t="shared" si="1"/>
        <v>100</v>
      </c>
    </row>
    <row r="110" spans="1:8" ht="12.75">
      <c r="A110" s="472"/>
      <c r="B110" s="466" t="s">
        <v>982</v>
      </c>
      <c r="C110" s="467"/>
      <c r="D110" s="468" t="s">
        <v>199</v>
      </c>
      <c r="E110" s="469" t="s">
        <v>983</v>
      </c>
      <c r="F110" s="470">
        <v>33000</v>
      </c>
      <c r="G110" s="470">
        <v>33000</v>
      </c>
      <c r="H110" s="371">
        <f t="shared" si="1"/>
        <v>100</v>
      </c>
    </row>
    <row r="111" spans="1:8" ht="12.75">
      <c r="A111" s="473" t="s">
        <v>36</v>
      </c>
      <c r="B111" s="403" t="s">
        <v>279</v>
      </c>
      <c r="C111" s="474"/>
      <c r="D111" s="474"/>
      <c r="E111" s="446"/>
      <c r="F111" s="475">
        <f>SUM(F112+F115+F117+F119+F121+F123+F125)</f>
        <v>388100</v>
      </c>
      <c r="G111" s="475">
        <f>SUM(G112+G115+G117+G119+G121+G123+G125)</f>
        <v>122962</v>
      </c>
      <c r="H111" s="408">
        <f t="shared" si="1"/>
        <v>31.68307137335738</v>
      </c>
    </row>
    <row r="112" spans="1:8" ht="12.75">
      <c r="A112" s="476">
        <v>1</v>
      </c>
      <c r="B112" s="398" t="s">
        <v>610</v>
      </c>
      <c r="C112" s="477" t="s">
        <v>70</v>
      </c>
      <c r="D112" s="426"/>
      <c r="E112" s="388"/>
      <c r="F112" s="389">
        <f>SUM(F113:F114)</f>
        <v>85000</v>
      </c>
      <c r="G112" s="389">
        <f>SUM(G113:G114)</f>
        <v>0</v>
      </c>
      <c r="H112" s="371">
        <f t="shared" si="1"/>
        <v>0</v>
      </c>
    </row>
    <row r="113" spans="1:8" ht="12.75">
      <c r="A113" s="476"/>
      <c r="B113" s="397" t="s">
        <v>611</v>
      </c>
      <c r="C113" s="478"/>
      <c r="D113" s="423" t="s">
        <v>73</v>
      </c>
      <c r="E113" s="376" t="s">
        <v>612</v>
      </c>
      <c r="F113" s="377">
        <v>35000</v>
      </c>
      <c r="G113" s="377">
        <v>0</v>
      </c>
      <c r="H113" s="371">
        <f t="shared" si="1"/>
        <v>0</v>
      </c>
    </row>
    <row r="114" spans="1:8" ht="12.75">
      <c r="A114" s="479"/>
      <c r="B114" s="397" t="s">
        <v>613</v>
      </c>
      <c r="C114" s="478"/>
      <c r="D114" s="423" t="s">
        <v>73</v>
      </c>
      <c r="E114" s="376" t="s">
        <v>918</v>
      </c>
      <c r="F114" s="377">
        <v>50000</v>
      </c>
      <c r="G114" s="377">
        <v>0</v>
      </c>
      <c r="H114" s="371">
        <f t="shared" si="1"/>
        <v>0</v>
      </c>
    </row>
    <row r="115" spans="1:8" ht="51">
      <c r="A115" s="476">
        <v>2</v>
      </c>
      <c r="B115" s="366" t="s">
        <v>518</v>
      </c>
      <c r="C115" s="367" t="s">
        <v>308</v>
      </c>
      <c r="D115" s="383"/>
      <c r="E115" s="376"/>
      <c r="F115" s="389">
        <f>F116</f>
        <v>53644</v>
      </c>
      <c r="G115" s="389">
        <f>G116</f>
        <v>38062</v>
      </c>
      <c r="H115" s="371">
        <f t="shared" si="1"/>
        <v>70.95294907165759</v>
      </c>
    </row>
    <row r="116" spans="1:8" ht="34.5" customHeight="1">
      <c r="A116" s="480"/>
      <c r="B116" s="481" t="s">
        <v>428</v>
      </c>
      <c r="C116" s="374"/>
      <c r="D116" s="375" t="s">
        <v>987</v>
      </c>
      <c r="E116" s="376" t="s">
        <v>915</v>
      </c>
      <c r="F116" s="470">
        <v>53644</v>
      </c>
      <c r="G116" s="470">
        <v>38062</v>
      </c>
      <c r="H116" s="371">
        <f t="shared" si="1"/>
        <v>70.95294907165759</v>
      </c>
    </row>
    <row r="117" spans="1:8" ht="12.75">
      <c r="A117" s="482">
        <v>3</v>
      </c>
      <c r="B117" s="483" t="s">
        <v>220</v>
      </c>
      <c r="C117" s="401" t="s">
        <v>144</v>
      </c>
      <c r="D117" s="401"/>
      <c r="E117" s="484"/>
      <c r="F117" s="485">
        <f>SUM(F118:F118)</f>
        <v>8500</v>
      </c>
      <c r="G117" s="485">
        <f>SUM(G118:G118)</f>
        <v>0</v>
      </c>
      <c r="H117" s="371">
        <f t="shared" si="1"/>
        <v>0</v>
      </c>
    </row>
    <row r="118" spans="1:8" ht="15" customHeight="1">
      <c r="A118" s="482"/>
      <c r="B118" s="486" t="s">
        <v>614</v>
      </c>
      <c r="C118" s="375"/>
      <c r="D118" s="375" t="s">
        <v>151</v>
      </c>
      <c r="E118" s="487" t="s">
        <v>6</v>
      </c>
      <c r="F118" s="470">
        <v>8500</v>
      </c>
      <c r="G118" s="470">
        <v>0</v>
      </c>
      <c r="H118" s="371">
        <f t="shared" si="1"/>
        <v>0</v>
      </c>
    </row>
    <row r="119" spans="1:8" s="44" customFormat="1" ht="12.75">
      <c r="A119" s="488">
        <v>4</v>
      </c>
      <c r="B119" s="489" t="s">
        <v>269</v>
      </c>
      <c r="C119" s="490" t="s">
        <v>170</v>
      </c>
      <c r="D119" s="490"/>
      <c r="E119" s="491"/>
      <c r="F119" s="492">
        <f>SUM(F120:F120)</f>
        <v>60000</v>
      </c>
      <c r="G119" s="492">
        <f>SUM(G120:G120)</f>
        <v>0</v>
      </c>
      <c r="H119" s="371">
        <f t="shared" si="1"/>
        <v>0</v>
      </c>
    </row>
    <row r="120" spans="1:8" ht="12.75">
      <c r="A120" s="493"/>
      <c r="B120" s="466" t="s">
        <v>616</v>
      </c>
      <c r="C120" s="494"/>
      <c r="D120" s="494" t="s">
        <v>821</v>
      </c>
      <c r="E120" s="495" t="s">
        <v>479</v>
      </c>
      <c r="F120" s="377">
        <v>60000</v>
      </c>
      <c r="G120" s="377">
        <v>0</v>
      </c>
      <c r="H120" s="371">
        <f t="shared" si="1"/>
        <v>0</v>
      </c>
    </row>
    <row r="121" spans="1:8" ht="12.75">
      <c r="A121" s="496">
        <v>5</v>
      </c>
      <c r="B121" s="489" t="s">
        <v>471</v>
      </c>
      <c r="C121" s="497" t="s">
        <v>165</v>
      </c>
      <c r="D121" s="497"/>
      <c r="E121" s="498"/>
      <c r="F121" s="389">
        <f>F122</f>
        <v>78837</v>
      </c>
      <c r="G121" s="389">
        <f>G122</f>
        <v>0</v>
      </c>
      <c r="H121" s="371">
        <f t="shared" si="1"/>
        <v>0</v>
      </c>
    </row>
    <row r="122" spans="1:8" ht="12.75">
      <c r="A122" s="493"/>
      <c r="B122" s="466" t="s">
        <v>811</v>
      </c>
      <c r="C122" s="494"/>
      <c r="D122" s="494" t="s">
        <v>470</v>
      </c>
      <c r="E122" s="495" t="s">
        <v>6</v>
      </c>
      <c r="F122" s="377">
        <v>78837</v>
      </c>
      <c r="G122" s="377">
        <v>0</v>
      </c>
      <c r="H122" s="371">
        <f t="shared" si="1"/>
        <v>0</v>
      </c>
    </row>
    <row r="123" spans="1:8" ht="12.75">
      <c r="A123" s="476">
        <v>6</v>
      </c>
      <c r="B123" s="409" t="s">
        <v>1074</v>
      </c>
      <c r="C123" s="440" t="s">
        <v>182</v>
      </c>
      <c r="D123" s="440"/>
      <c r="E123" s="388"/>
      <c r="F123" s="389">
        <f>SUM(F124)</f>
        <v>70000</v>
      </c>
      <c r="G123" s="389">
        <f>SUM(G124)</f>
        <v>84900</v>
      </c>
      <c r="H123" s="371">
        <f t="shared" si="1"/>
        <v>121.28571428571429</v>
      </c>
    </row>
    <row r="124" spans="1:8" ht="12.75">
      <c r="A124" s="482"/>
      <c r="B124" s="385" t="s">
        <v>354</v>
      </c>
      <c r="C124" s="383"/>
      <c r="D124" s="390" t="s">
        <v>187</v>
      </c>
      <c r="E124" s="376" t="s">
        <v>918</v>
      </c>
      <c r="F124" s="377">
        <v>70000</v>
      </c>
      <c r="G124" s="377">
        <v>84900</v>
      </c>
      <c r="H124" s="371">
        <f t="shared" si="1"/>
        <v>121.28571428571429</v>
      </c>
    </row>
    <row r="125" spans="1:8" ht="12.75">
      <c r="A125" s="482">
        <v>7</v>
      </c>
      <c r="B125" s="499" t="s">
        <v>222</v>
      </c>
      <c r="C125" s="396" t="s">
        <v>200</v>
      </c>
      <c r="D125" s="426" t="s">
        <v>214</v>
      </c>
      <c r="E125" s="369"/>
      <c r="F125" s="370">
        <f>F126</f>
        <v>32119</v>
      </c>
      <c r="G125" s="370">
        <f>G126</f>
        <v>0</v>
      </c>
      <c r="H125" s="371">
        <f t="shared" si="1"/>
        <v>0</v>
      </c>
    </row>
    <row r="126" spans="1:8" ht="13.5" thickBot="1">
      <c r="A126" s="500"/>
      <c r="B126" s="501" t="s">
        <v>615</v>
      </c>
      <c r="C126" s="392"/>
      <c r="D126" s="393"/>
      <c r="E126" s="419" t="s">
        <v>915</v>
      </c>
      <c r="F126" s="420">
        <v>32119</v>
      </c>
      <c r="G126" s="420">
        <v>0</v>
      </c>
      <c r="H126" s="502">
        <f t="shared" si="1"/>
        <v>0</v>
      </c>
    </row>
    <row r="127" spans="1:8" ht="14.25" thickBot="1" thickTop="1">
      <c r="A127" s="518" t="s">
        <v>266</v>
      </c>
      <c r="B127" s="818" t="s">
        <v>285</v>
      </c>
      <c r="C127" s="819" t="s">
        <v>141</v>
      </c>
      <c r="D127" s="820"/>
      <c r="E127" s="821"/>
      <c r="F127" s="822">
        <f>SUM(F128:F130)</f>
        <v>13159132</v>
      </c>
      <c r="G127" s="822">
        <f>SUM(G128:G130)</f>
        <v>12926946</v>
      </c>
      <c r="H127" s="823">
        <f t="shared" si="1"/>
        <v>98.23555231454476</v>
      </c>
    </row>
    <row r="128" spans="1:9" ht="13.5" thickTop="1">
      <c r="A128" s="350" t="s">
        <v>12</v>
      </c>
      <c r="B128" s="417" t="s">
        <v>295</v>
      </c>
      <c r="C128" s="504"/>
      <c r="D128" s="505" t="s">
        <v>306</v>
      </c>
      <c r="E128" s="376" t="s">
        <v>931</v>
      </c>
      <c r="F128" s="506">
        <v>9638676</v>
      </c>
      <c r="G128" s="506">
        <v>9178402</v>
      </c>
      <c r="H128" s="502">
        <f t="shared" si="1"/>
        <v>95.22471758569331</v>
      </c>
      <c r="I128">
        <v>9190106</v>
      </c>
    </row>
    <row r="129" spans="1:8" ht="12.75">
      <c r="A129" s="507"/>
      <c r="B129" s="391" t="s">
        <v>286</v>
      </c>
      <c r="C129" s="392"/>
      <c r="D129" s="383" t="s">
        <v>985</v>
      </c>
      <c r="E129" s="508" t="s">
        <v>931</v>
      </c>
      <c r="F129" s="377">
        <v>2548762</v>
      </c>
      <c r="G129" s="377">
        <v>2654777</v>
      </c>
      <c r="H129" s="509">
        <f t="shared" si="1"/>
        <v>104.15947036247401</v>
      </c>
    </row>
    <row r="130" spans="1:8" ht="13.5" thickBot="1">
      <c r="A130" s="510"/>
      <c r="B130" s="397" t="s">
        <v>287</v>
      </c>
      <c r="C130" s="382"/>
      <c r="D130" s="382" t="s">
        <v>986</v>
      </c>
      <c r="E130" s="511" t="s">
        <v>931</v>
      </c>
      <c r="F130" s="420">
        <v>971694</v>
      </c>
      <c r="G130" s="420">
        <v>1093767</v>
      </c>
      <c r="H130" s="512">
        <f t="shared" si="1"/>
        <v>112.56290560608586</v>
      </c>
    </row>
    <row r="131" spans="1:8" ht="14.25" thickBot="1" thickTop="1">
      <c r="A131" s="824" t="s">
        <v>267</v>
      </c>
      <c r="B131" s="825" t="s">
        <v>738</v>
      </c>
      <c r="C131" s="826"/>
      <c r="D131" s="826"/>
      <c r="E131" s="827"/>
      <c r="F131" s="828">
        <f>SUM(F132:F136)</f>
        <v>3806791</v>
      </c>
      <c r="G131" s="828">
        <f>SUM(G132:G136)</f>
        <v>844594</v>
      </c>
      <c r="H131" s="829">
        <f t="shared" si="1"/>
        <v>22.186508269038146</v>
      </c>
    </row>
    <row r="132" spans="1:8" ht="13.5" thickTop="1">
      <c r="A132" s="507"/>
      <c r="B132" s="391" t="s">
        <v>812</v>
      </c>
      <c r="C132" s="392" t="s">
        <v>54</v>
      </c>
      <c r="D132" s="392" t="s">
        <v>64</v>
      </c>
      <c r="E132" s="508" t="s">
        <v>739</v>
      </c>
      <c r="F132" s="420">
        <v>988538</v>
      </c>
      <c r="G132" s="420"/>
      <c r="H132" s="513">
        <f t="shared" si="1"/>
        <v>0</v>
      </c>
    </row>
    <row r="133" spans="1:8" ht="12.75">
      <c r="A133" s="514"/>
      <c r="B133" s="515" t="s">
        <v>617</v>
      </c>
      <c r="C133" s="383" t="s">
        <v>54</v>
      </c>
      <c r="D133" s="383" t="s">
        <v>64</v>
      </c>
      <c r="E133" s="487" t="s">
        <v>479</v>
      </c>
      <c r="F133" s="425">
        <v>806516</v>
      </c>
      <c r="G133" s="425"/>
      <c r="H133" s="509">
        <f t="shared" si="1"/>
        <v>0</v>
      </c>
    </row>
    <row r="134" spans="1:8" ht="12.75">
      <c r="A134" s="514"/>
      <c r="B134" s="385" t="s">
        <v>618</v>
      </c>
      <c r="C134" s="383" t="s">
        <v>54</v>
      </c>
      <c r="D134" s="383" t="s">
        <v>64</v>
      </c>
      <c r="E134" s="487" t="s">
        <v>619</v>
      </c>
      <c r="F134" s="425">
        <v>1544261</v>
      </c>
      <c r="G134" s="425"/>
      <c r="H134" s="509">
        <f t="shared" si="1"/>
        <v>0</v>
      </c>
    </row>
    <row r="135" spans="1:8" ht="12.75">
      <c r="A135" s="514"/>
      <c r="B135" s="385" t="s">
        <v>620</v>
      </c>
      <c r="C135" s="383" t="s">
        <v>70</v>
      </c>
      <c r="D135" s="383" t="s">
        <v>73</v>
      </c>
      <c r="E135" s="487" t="s">
        <v>739</v>
      </c>
      <c r="F135" s="425">
        <v>390880</v>
      </c>
      <c r="G135" s="425">
        <v>844594</v>
      </c>
      <c r="H135" s="509">
        <f t="shared" si="1"/>
        <v>216.0750102333197</v>
      </c>
    </row>
    <row r="136" spans="1:8" ht="26.25" thickBot="1">
      <c r="A136" s="507"/>
      <c r="B136" s="516" t="s">
        <v>528</v>
      </c>
      <c r="C136" s="517" t="s">
        <v>80</v>
      </c>
      <c r="D136" s="517" t="s">
        <v>523</v>
      </c>
      <c r="E136" s="508" t="s">
        <v>739</v>
      </c>
      <c r="F136" s="420">
        <v>76596</v>
      </c>
      <c r="G136" s="420"/>
      <c r="H136" s="512">
        <f t="shared" si="1"/>
        <v>0</v>
      </c>
    </row>
    <row r="137" spans="1:8" ht="14.25" thickBot="1" thickTop="1">
      <c r="A137" s="813" t="s">
        <v>737</v>
      </c>
      <c r="B137" s="825" t="s">
        <v>280</v>
      </c>
      <c r="C137" s="830"/>
      <c r="D137" s="830"/>
      <c r="E137" s="827"/>
      <c r="F137" s="828">
        <f>SUM(F138+F149)</f>
        <v>7649295</v>
      </c>
      <c r="G137" s="828">
        <f>SUM(G138+G149)</f>
        <v>8771285</v>
      </c>
      <c r="H137" s="829">
        <f t="shared" si="1"/>
        <v>114.66788769422543</v>
      </c>
    </row>
    <row r="138" spans="1:8" ht="15.75" thickTop="1">
      <c r="A138" s="519" t="s">
        <v>48</v>
      </c>
      <c r="B138" s="520" t="s">
        <v>283</v>
      </c>
      <c r="C138" s="521"/>
      <c r="D138" s="522"/>
      <c r="E138" s="523"/>
      <c r="F138" s="524">
        <f>SUM(F139+F143+F147)</f>
        <v>1281208</v>
      </c>
      <c r="G138" s="524">
        <f>SUM(G139+G143+G147)</f>
        <v>809000</v>
      </c>
      <c r="H138" s="525">
        <f aca="true" t="shared" si="2" ref="H138:H171">G138/F138*100</f>
        <v>63.143533290457135</v>
      </c>
    </row>
    <row r="139" spans="1:8" ht="12.75">
      <c r="A139" s="493">
        <v>1</v>
      </c>
      <c r="B139" s="526" t="s">
        <v>220</v>
      </c>
      <c r="C139" s="490" t="s">
        <v>144</v>
      </c>
      <c r="D139" s="490"/>
      <c r="E139" s="484"/>
      <c r="F139" s="485">
        <f>SUM(F140:F142)</f>
        <v>52470</v>
      </c>
      <c r="G139" s="485">
        <f>SUM(G140:G142)</f>
        <v>0</v>
      </c>
      <c r="H139" s="509">
        <f t="shared" si="2"/>
        <v>0</v>
      </c>
    </row>
    <row r="140" spans="1:8" ht="12.75">
      <c r="A140" s="493"/>
      <c r="B140" s="501" t="s">
        <v>825</v>
      </c>
      <c r="C140" s="527"/>
      <c r="D140" s="494" t="s">
        <v>145</v>
      </c>
      <c r="E140" s="376" t="s">
        <v>864</v>
      </c>
      <c r="F140" s="377">
        <v>42269</v>
      </c>
      <c r="G140" s="377">
        <v>0</v>
      </c>
      <c r="H140" s="509">
        <f t="shared" si="2"/>
        <v>0</v>
      </c>
    </row>
    <row r="141" spans="1:8" ht="12.75">
      <c r="A141" s="493"/>
      <c r="B141" s="501" t="s">
        <v>621</v>
      </c>
      <c r="C141" s="527"/>
      <c r="D141" s="494" t="s">
        <v>145</v>
      </c>
      <c r="E141" s="376" t="s">
        <v>805</v>
      </c>
      <c r="F141" s="377">
        <v>6841</v>
      </c>
      <c r="G141" s="377">
        <v>0</v>
      </c>
      <c r="H141" s="509">
        <f t="shared" si="2"/>
        <v>0</v>
      </c>
    </row>
    <row r="142" spans="1:8" ht="12.75">
      <c r="A142" s="493"/>
      <c r="B142" s="501" t="s">
        <v>622</v>
      </c>
      <c r="C142" s="527"/>
      <c r="D142" s="494" t="s">
        <v>310</v>
      </c>
      <c r="E142" s="376" t="s">
        <v>805</v>
      </c>
      <c r="F142" s="377">
        <v>3360</v>
      </c>
      <c r="G142" s="377">
        <v>0</v>
      </c>
      <c r="H142" s="509">
        <f t="shared" si="2"/>
        <v>0</v>
      </c>
    </row>
    <row r="143" spans="1:8" ht="12.75">
      <c r="A143" s="380">
        <v>2</v>
      </c>
      <c r="B143" s="528" t="s">
        <v>98</v>
      </c>
      <c r="C143" s="396" t="s">
        <v>99</v>
      </c>
      <c r="D143" s="494"/>
      <c r="E143" s="376"/>
      <c r="F143" s="389">
        <f>SUM(F144:F146)</f>
        <v>1022475</v>
      </c>
      <c r="G143" s="389">
        <f>SUM(G144:G146)</f>
        <v>809000</v>
      </c>
      <c r="H143" s="509">
        <f t="shared" si="2"/>
        <v>79.12173891782194</v>
      </c>
    </row>
    <row r="144" spans="1:8" ht="12.75">
      <c r="A144" s="380"/>
      <c r="B144" s="384" t="s">
        <v>329</v>
      </c>
      <c r="C144" s="383"/>
      <c r="D144" s="383" t="s">
        <v>954</v>
      </c>
      <c r="E144" s="376" t="s">
        <v>805</v>
      </c>
      <c r="F144" s="377">
        <v>482475</v>
      </c>
      <c r="G144" s="377">
        <v>299000</v>
      </c>
      <c r="H144" s="509">
        <f t="shared" si="2"/>
        <v>61.97212290792269</v>
      </c>
    </row>
    <row r="145" spans="1:8" ht="12.75">
      <c r="A145" s="529"/>
      <c r="B145" s="385" t="s">
        <v>288</v>
      </c>
      <c r="C145" s="383"/>
      <c r="D145" s="383" t="s">
        <v>956</v>
      </c>
      <c r="E145" s="376" t="s">
        <v>805</v>
      </c>
      <c r="F145" s="377">
        <v>370000</v>
      </c>
      <c r="G145" s="377">
        <v>375000</v>
      </c>
      <c r="H145" s="509">
        <f t="shared" si="2"/>
        <v>101.35135135135135</v>
      </c>
    </row>
    <row r="146" spans="1:8" ht="12.75">
      <c r="A146" s="529"/>
      <c r="B146" s="385" t="s">
        <v>623</v>
      </c>
      <c r="C146" s="383"/>
      <c r="D146" s="423" t="s">
        <v>958</v>
      </c>
      <c r="E146" s="376" t="s">
        <v>805</v>
      </c>
      <c r="F146" s="377">
        <v>170000</v>
      </c>
      <c r="G146" s="377">
        <v>135000</v>
      </c>
      <c r="H146" s="509">
        <f t="shared" si="2"/>
        <v>79.41176470588235</v>
      </c>
    </row>
    <row r="147" spans="1:8" ht="12.75">
      <c r="A147" s="493">
        <v>3</v>
      </c>
      <c r="B147" s="499" t="s">
        <v>624</v>
      </c>
      <c r="C147" s="396" t="s">
        <v>175</v>
      </c>
      <c r="D147" s="426"/>
      <c r="E147" s="388"/>
      <c r="F147" s="389">
        <f>F148</f>
        <v>206263</v>
      </c>
      <c r="G147" s="389">
        <f>G148</f>
        <v>0</v>
      </c>
      <c r="H147" s="509">
        <f t="shared" si="2"/>
        <v>0</v>
      </c>
    </row>
    <row r="148" spans="1:8" ht="12.75">
      <c r="A148" s="529"/>
      <c r="B148" s="385" t="s">
        <v>625</v>
      </c>
      <c r="C148" s="383"/>
      <c r="D148" s="423" t="s">
        <v>626</v>
      </c>
      <c r="E148" s="376" t="s">
        <v>805</v>
      </c>
      <c r="F148" s="377">
        <v>206263</v>
      </c>
      <c r="G148" s="377">
        <v>0</v>
      </c>
      <c r="H148" s="509">
        <f t="shared" si="2"/>
        <v>0</v>
      </c>
    </row>
    <row r="149" spans="1:8" ht="12.75">
      <c r="A149" s="530" t="s">
        <v>50</v>
      </c>
      <c r="B149" s="531" t="s">
        <v>284</v>
      </c>
      <c r="C149" s="532"/>
      <c r="D149" s="533"/>
      <c r="E149" s="534"/>
      <c r="F149" s="535">
        <f>SUM(F150+F152+F154+F158+F161+F169)</f>
        <v>6368087</v>
      </c>
      <c r="G149" s="535">
        <f>SUM(G150+G152+G154+G158+G161+G169)</f>
        <v>7962285</v>
      </c>
      <c r="H149" s="536">
        <f t="shared" si="2"/>
        <v>125.03417431325923</v>
      </c>
    </row>
    <row r="150" spans="1:8" ht="12.75">
      <c r="A150" s="537">
        <v>1</v>
      </c>
      <c r="B150" s="438" t="s">
        <v>297</v>
      </c>
      <c r="C150" s="439" t="s">
        <v>86</v>
      </c>
      <c r="D150" s="440"/>
      <c r="E150" s="388"/>
      <c r="F150" s="389">
        <f>SUM(F151:F151)</f>
        <v>140770</v>
      </c>
      <c r="G150" s="389">
        <f>SUM(G151:G151)</f>
        <v>146400</v>
      </c>
      <c r="H150" s="509">
        <f t="shared" si="2"/>
        <v>103.99943169709456</v>
      </c>
    </row>
    <row r="151" spans="1:8" ht="12.75">
      <c r="A151" s="380"/>
      <c r="B151" s="417" t="s">
        <v>289</v>
      </c>
      <c r="C151" s="418"/>
      <c r="D151" s="390" t="s">
        <v>88</v>
      </c>
      <c r="E151" s="376">
        <v>2010</v>
      </c>
      <c r="F151" s="377">
        <v>140770</v>
      </c>
      <c r="G151" s="377">
        <v>146400</v>
      </c>
      <c r="H151" s="509">
        <f t="shared" si="2"/>
        <v>103.99943169709456</v>
      </c>
    </row>
    <row r="152" spans="1:8" ht="12.75">
      <c r="A152" s="538">
        <v>2</v>
      </c>
      <c r="B152" s="539" t="s">
        <v>117</v>
      </c>
      <c r="C152" s="540" t="s">
        <v>80</v>
      </c>
      <c r="D152" s="541"/>
      <c r="E152" s="388"/>
      <c r="F152" s="389">
        <f>F153</f>
        <v>2300</v>
      </c>
      <c r="G152" s="389">
        <f>G153</f>
        <v>0</v>
      </c>
      <c r="H152" s="509">
        <f t="shared" si="2"/>
        <v>0</v>
      </c>
    </row>
    <row r="153" spans="1:8" ht="12.75">
      <c r="A153" s="542"/>
      <c r="B153" s="543" t="s">
        <v>1030</v>
      </c>
      <c r="C153" s="544"/>
      <c r="D153" s="414" t="s">
        <v>1029</v>
      </c>
      <c r="E153" s="376" t="s">
        <v>835</v>
      </c>
      <c r="F153" s="377">
        <v>2300</v>
      </c>
      <c r="G153" s="377">
        <v>0</v>
      </c>
      <c r="H153" s="509">
        <f t="shared" si="2"/>
        <v>0</v>
      </c>
    </row>
    <row r="154" spans="1:8" ht="12.75">
      <c r="A154" s="380">
        <v>3</v>
      </c>
      <c r="B154" s="545" t="s">
        <v>293</v>
      </c>
      <c r="C154" s="546" t="s">
        <v>311</v>
      </c>
      <c r="D154" s="396"/>
      <c r="E154" s="369"/>
      <c r="F154" s="370">
        <f>SUM(F155:F157)</f>
        <v>86362</v>
      </c>
      <c r="G154" s="370">
        <f>SUM(G155:G157)</f>
        <v>3585</v>
      </c>
      <c r="H154" s="509">
        <f t="shared" si="2"/>
        <v>4.15113128459276</v>
      </c>
    </row>
    <row r="155" spans="1:8" ht="12.75">
      <c r="A155" s="380"/>
      <c r="B155" s="547" t="s">
        <v>294</v>
      </c>
      <c r="C155" s="548"/>
      <c r="D155" s="383" t="s">
        <v>312</v>
      </c>
      <c r="E155" s="376">
        <v>2010</v>
      </c>
      <c r="F155" s="377">
        <v>3485</v>
      </c>
      <c r="G155" s="377">
        <v>3585</v>
      </c>
      <c r="H155" s="509">
        <f t="shared" si="2"/>
        <v>102.86944045911048</v>
      </c>
    </row>
    <row r="156" spans="1:8" ht="12.75">
      <c r="A156" s="380"/>
      <c r="B156" s="391" t="s">
        <v>627</v>
      </c>
      <c r="C156" s="392"/>
      <c r="D156" s="383" t="s">
        <v>628</v>
      </c>
      <c r="E156" s="376" t="s">
        <v>482</v>
      </c>
      <c r="F156" s="377">
        <v>50452</v>
      </c>
      <c r="G156" s="377">
        <v>0</v>
      </c>
      <c r="H156" s="509">
        <f t="shared" si="2"/>
        <v>0</v>
      </c>
    </row>
    <row r="157" spans="1:8" ht="12.75">
      <c r="A157" s="380"/>
      <c r="B157" s="384" t="s">
        <v>629</v>
      </c>
      <c r="C157" s="383"/>
      <c r="D157" s="383" t="s">
        <v>630</v>
      </c>
      <c r="E157" s="376" t="s">
        <v>482</v>
      </c>
      <c r="F157" s="377">
        <v>32425</v>
      </c>
      <c r="G157" s="377">
        <v>0</v>
      </c>
      <c r="H157" s="509">
        <f t="shared" si="2"/>
        <v>0</v>
      </c>
    </row>
    <row r="158" spans="1:8" ht="12.75">
      <c r="A158" s="421">
        <v>4</v>
      </c>
      <c r="B158" s="705" t="s">
        <v>276</v>
      </c>
      <c r="C158" s="396" t="s">
        <v>125</v>
      </c>
      <c r="D158" s="396"/>
      <c r="E158" s="388"/>
      <c r="F158" s="389">
        <f>F159</f>
        <v>300</v>
      </c>
      <c r="G158" s="389">
        <f>SUM(G159:G160)</f>
        <v>7300</v>
      </c>
      <c r="H158" s="509">
        <f t="shared" si="2"/>
        <v>2433.333333333333</v>
      </c>
    </row>
    <row r="159" spans="1:8" ht="12.75">
      <c r="A159" s="537"/>
      <c r="B159" s="391" t="s">
        <v>45</v>
      </c>
      <c r="C159" s="392"/>
      <c r="D159" s="382" t="s">
        <v>130</v>
      </c>
      <c r="E159" s="376" t="s">
        <v>482</v>
      </c>
      <c r="F159" s="377">
        <v>300</v>
      </c>
      <c r="G159" s="377">
        <v>300</v>
      </c>
      <c r="H159" s="509">
        <f t="shared" si="2"/>
        <v>100</v>
      </c>
    </row>
    <row r="160" spans="1:8" ht="12.75">
      <c r="A160" s="421"/>
      <c r="B160" s="385" t="s">
        <v>45</v>
      </c>
      <c r="C160" s="383"/>
      <c r="D160" s="383" t="s">
        <v>130</v>
      </c>
      <c r="E160" s="376" t="s">
        <v>156</v>
      </c>
      <c r="F160" s="377"/>
      <c r="G160" s="377">
        <v>7000</v>
      </c>
      <c r="H160" s="509"/>
    </row>
    <row r="161" spans="1:8" ht="12.75" customHeight="1">
      <c r="A161" s="380">
        <v>5</v>
      </c>
      <c r="B161" s="528" t="s">
        <v>98</v>
      </c>
      <c r="C161" s="396" t="s">
        <v>99</v>
      </c>
      <c r="D161" s="396"/>
      <c r="E161" s="369"/>
      <c r="F161" s="370">
        <f>SUM(F162:F168)</f>
        <v>6123399</v>
      </c>
      <c r="G161" s="370">
        <f>SUM(G162:G168)</f>
        <v>7805000</v>
      </c>
      <c r="H161" s="509">
        <f t="shared" si="2"/>
        <v>127.46188840544279</v>
      </c>
    </row>
    <row r="162" spans="1:8" ht="14.25" customHeight="1">
      <c r="A162" s="380"/>
      <c r="B162" s="549" t="s">
        <v>631</v>
      </c>
      <c r="C162" s="392"/>
      <c r="D162" s="383" t="s">
        <v>952</v>
      </c>
      <c r="E162" s="376">
        <v>2010</v>
      </c>
      <c r="F162" s="377">
        <v>489000</v>
      </c>
      <c r="G162" s="377">
        <v>585000</v>
      </c>
      <c r="H162" s="509">
        <f t="shared" si="2"/>
        <v>119.6319018404908</v>
      </c>
    </row>
    <row r="163" spans="1:8" ht="14.25" customHeight="1">
      <c r="A163" s="380"/>
      <c r="B163" s="550" t="s">
        <v>632</v>
      </c>
      <c r="C163" s="383"/>
      <c r="D163" s="383" t="s">
        <v>952</v>
      </c>
      <c r="E163" s="376" t="s">
        <v>156</v>
      </c>
      <c r="F163" s="377">
        <v>250000</v>
      </c>
      <c r="G163" s="377">
        <v>0</v>
      </c>
      <c r="H163" s="509">
        <f t="shared" si="2"/>
        <v>0</v>
      </c>
    </row>
    <row r="164" spans="1:8" ht="12.75">
      <c r="A164" s="380"/>
      <c r="B164" s="384" t="s">
        <v>1031</v>
      </c>
      <c r="C164" s="383"/>
      <c r="D164" s="383" t="s">
        <v>953</v>
      </c>
      <c r="E164" s="376">
        <v>2010</v>
      </c>
      <c r="F164" s="377">
        <v>22159</v>
      </c>
      <c r="G164" s="377">
        <v>21000</v>
      </c>
      <c r="H164" s="509">
        <f t="shared" si="2"/>
        <v>94.76961956767002</v>
      </c>
    </row>
    <row r="165" spans="1:8" ht="25.5">
      <c r="A165" s="380"/>
      <c r="B165" s="441" t="s">
        <v>524</v>
      </c>
      <c r="C165" s="383"/>
      <c r="D165" s="383" t="s">
        <v>521</v>
      </c>
      <c r="E165" s="376" t="s">
        <v>482</v>
      </c>
      <c r="F165" s="377">
        <v>5106010</v>
      </c>
      <c r="G165" s="377">
        <v>6923000</v>
      </c>
      <c r="H165" s="509">
        <f t="shared" si="2"/>
        <v>135.58532004441824</v>
      </c>
    </row>
    <row r="166" spans="1:8" ht="25.5">
      <c r="A166" s="380"/>
      <c r="B166" s="441" t="s">
        <v>524</v>
      </c>
      <c r="C166" s="383"/>
      <c r="D166" s="383" t="s">
        <v>521</v>
      </c>
      <c r="E166" s="376" t="s">
        <v>156</v>
      </c>
      <c r="F166" s="377">
        <v>1347</v>
      </c>
      <c r="G166" s="377"/>
      <c r="H166" s="509">
        <f t="shared" si="2"/>
        <v>0</v>
      </c>
    </row>
    <row r="167" spans="1:8" ht="12.75">
      <c r="A167" s="380"/>
      <c r="B167" s="384" t="s">
        <v>329</v>
      </c>
      <c r="C167" s="383"/>
      <c r="D167" s="383" t="s">
        <v>954</v>
      </c>
      <c r="E167" s="376">
        <v>2010</v>
      </c>
      <c r="F167" s="377">
        <v>221633</v>
      </c>
      <c r="G167" s="377">
        <v>228000</v>
      </c>
      <c r="H167" s="509">
        <f t="shared" si="2"/>
        <v>102.87276714207722</v>
      </c>
    </row>
    <row r="168" spans="1:8" ht="14.25" customHeight="1">
      <c r="A168" s="380"/>
      <c r="B168" s="551" t="s">
        <v>326</v>
      </c>
      <c r="C168" s="552"/>
      <c r="D168" s="382" t="s">
        <v>957</v>
      </c>
      <c r="E168" s="419">
        <v>2010</v>
      </c>
      <c r="F168" s="420">
        <v>33250</v>
      </c>
      <c r="G168" s="420">
        <v>48000</v>
      </c>
      <c r="H168" s="509">
        <f t="shared" si="2"/>
        <v>144.36090225563908</v>
      </c>
    </row>
    <row r="169" spans="1:8" ht="14.25" customHeight="1">
      <c r="A169" s="421">
        <v>6</v>
      </c>
      <c r="B169" s="528" t="s">
        <v>31</v>
      </c>
      <c r="C169" s="396" t="s">
        <v>183</v>
      </c>
      <c r="D169" s="426"/>
      <c r="E169" s="369"/>
      <c r="F169" s="370">
        <f>F170</f>
        <v>14956</v>
      </c>
      <c r="G169" s="370">
        <f>G170</f>
        <v>0</v>
      </c>
      <c r="H169" s="509">
        <f t="shared" si="2"/>
        <v>0</v>
      </c>
    </row>
    <row r="170" spans="1:8" ht="21.75" customHeight="1" thickBot="1">
      <c r="A170" s="537"/>
      <c r="B170" s="553" t="s">
        <v>633</v>
      </c>
      <c r="C170" s="554"/>
      <c r="D170" s="555" t="s">
        <v>199</v>
      </c>
      <c r="E170" s="419" t="s">
        <v>835</v>
      </c>
      <c r="F170" s="420">
        <v>14956</v>
      </c>
      <c r="G170" s="420">
        <v>0</v>
      </c>
      <c r="H170" s="512">
        <f t="shared" si="2"/>
        <v>0</v>
      </c>
    </row>
    <row r="171" spans="1:8" ht="14.25" thickBot="1" thickTop="1">
      <c r="A171" s="831"/>
      <c r="B171" s="832" t="s">
        <v>740</v>
      </c>
      <c r="C171" s="833"/>
      <c r="D171" s="834"/>
      <c r="E171" s="835"/>
      <c r="F171" s="835">
        <f>SUM(F10+F127+F131+F137)</f>
        <v>40330956</v>
      </c>
      <c r="G171" s="835">
        <f>SUM(G10+G127+G131+G137)</f>
        <v>38961064</v>
      </c>
      <c r="H171" s="836">
        <f t="shared" si="2"/>
        <v>96.60337334924569</v>
      </c>
    </row>
    <row r="172" spans="1:8" ht="13.5" thickTop="1">
      <c r="A172" s="329"/>
      <c r="B172" s="556" t="s">
        <v>24</v>
      </c>
      <c r="C172" s="557"/>
      <c r="D172" s="557"/>
      <c r="E172" s="558"/>
      <c r="F172" s="558">
        <f>SUM(F173:F175)</f>
        <v>4980832</v>
      </c>
      <c r="G172" s="558">
        <f>SUM(G173:G175)</f>
        <v>8882990</v>
      </c>
      <c r="H172" s="329"/>
    </row>
    <row r="173" spans="1:8" ht="12.75">
      <c r="A173" s="329"/>
      <c r="B173" s="559" t="s">
        <v>634</v>
      </c>
      <c r="C173" s="560"/>
      <c r="D173" s="560"/>
      <c r="E173" s="561">
        <v>957</v>
      </c>
      <c r="F173" s="562">
        <v>435862</v>
      </c>
      <c r="G173" s="562">
        <v>0</v>
      </c>
      <c r="H173" s="329"/>
    </row>
    <row r="174" spans="1:8" ht="12.75">
      <c r="A174" s="329"/>
      <c r="B174" s="563" t="s">
        <v>808</v>
      </c>
      <c r="C174" s="563"/>
      <c r="D174" s="563"/>
      <c r="E174" s="564">
        <v>952</v>
      </c>
      <c r="F174" s="377">
        <v>1637970</v>
      </c>
      <c r="G174" s="377">
        <v>1905287</v>
      </c>
      <c r="H174" s="329"/>
    </row>
    <row r="175" spans="1:8" ht="13.5" thickBot="1">
      <c r="A175" s="329"/>
      <c r="B175" s="565" t="s">
        <v>809</v>
      </c>
      <c r="C175" s="566"/>
      <c r="D175" s="566"/>
      <c r="E175" s="567">
        <v>952</v>
      </c>
      <c r="F175" s="420">
        <v>2907000</v>
      </c>
      <c r="G175" s="420">
        <v>6977703</v>
      </c>
      <c r="H175" s="329"/>
    </row>
    <row r="176" spans="1:8" ht="14.25" thickBot="1" thickTop="1">
      <c r="A176" s="329"/>
      <c r="B176" s="568" t="s">
        <v>417</v>
      </c>
      <c r="C176" s="569"/>
      <c r="D176" s="569"/>
      <c r="E176" s="570"/>
      <c r="F176" s="570">
        <f>SUM(F171+F172)</f>
        <v>45311788</v>
      </c>
      <c r="G176" s="570">
        <f>SUM(G171+G172)</f>
        <v>47844054</v>
      </c>
      <c r="H176" s="329"/>
    </row>
    <row r="177" spans="1:7" ht="13.5" thickTop="1">
      <c r="A177" s="33"/>
      <c r="B177" s="33"/>
      <c r="C177" s="33"/>
      <c r="D177" s="33"/>
      <c r="E177" s="39"/>
      <c r="F177" s="39"/>
      <c r="G177" s="39"/>
    </row>
    <row r="178" spans="1:7" ht="12.75">
      <c r="A178" t="s">
        <v>12</v>
      </c>
      <c r="B178" s="33" t="s">
        <v>12</v>
      </c>
      <c r="C178" s="33"/>
      <c r="D178" s="33"/>
      <c r="E178" s="33"/>
      <c r="F178" s="33" t="s">
        <v>12</v>
      </c>
      <c r="G178" s="33" t="s">
        <v>12</v>
      </c>
    </row>
  </sheetData>
  <printOptions/>
  <pageMargins left="1.1811023622047245" right="0" top="0.5905511811023623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G20" sqref="G20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5" width="11.00390625" style="0" customWidth="1"/>
  </cols>
  <sheetData>
    <row r="1" spans="1:5" ht="15">
      <c r="A1" s="33"/>
      <c r="B1" s="33" t="s">
        <v>446</v>
      </c>
      <c r="C1" s="33" t="s">
        <v>12</v>
      </c>
      <c r="D1" s="138" t="s">
        <v>12</v>
      </c>
      <c r="E1" s="138" t="s">
        <v>12</v>
      </c>
    </row>
    <row r="2" spans="1:5" ht="15">
      <c r="A2" s="33"/>
      <c r="B2" s="33" t="s">
        <v>580</v>
      </c>
      <c r="C2" s="33" t="s">
        <v>12</v>
      </c>
      <c r="D2" s="138" t="s">
        <v>12</v>
      </c>
      <c r="E2" s="138" t="s">
        <v>12</v>
      </c>
    </row>
    <row r="3" spans="1:5" ht="15">
      <c r="A3" s="33"/>
      <c r="B3" s="33" t="s">
        <v>522</v>
      </c>
      <c r="C3" s="33"/>
      <c r="D3" s="138"/>
      <c r="E3" s="138"/>
    </row>
    <row r="4" spans="1:5" ht="15">
      <c r="A4" s="33"/>
      <c r="B4" s="33" t="s">
        <v>581</v>
      </c>
      <c r="C4" s="33"/>
      <c r="D4" s="138"/>
      <c r="E4" s="138"/>
    </row>
    <row r="5" spans="1:5" ht="15">
      <c r="A5" s="33"/>
      <c r="B5" s="33"/>
      <c r="C5" s="33"/>
      <c r="D5" s="138"/>
      <c r="E5" s="138"/>
    </row>
    <row r="6" spans="1:5" ht="12.75">
      <c r="A6" s="33"/>
      <c r="B6" s="33"/>
      <c r="C6" s="33"/>
      <c r="D6" s="33"/>
      <c r="E6" s="33"/>
    </row>
    <row r="7" spans="1:5" ht="15.75">
      <c r="A7" s="49" t="s">
        <v>583</v>
      </c>
      <c r="B7" s="33"/>
      <c r="C7" s="33"/>
      <c r="D7" s="33"/>
      <c r="E7" s="33"/>
    </row>
    <row r="8" spans="1:5" ht="15.75">
      <c r="A8" s="49" t="s">
        <v>754</v>
      </c>
      <c r="B8" s="33"/>
      <c r="C8" s="33"/>
      <c r="D8" s="33"/>
      <c r="E8" s="33"/>
    </row>
    <row r="9" spans="1:5" ht="15.75">
      <c r="A9" s="49" t="s">
        <v>755</v>
      </c>
      <c r="B9" s="33"/>
      <c r="C9" s="33"/>
      <c r="D9" s="33"/>
      <c r="E9" s="33"/>
    </row>
    <row r="10" spans="1:5" ht="13.5" thickBot="1">
      <c r="A10" s="33"/>
      <c r="B10" s="33"/>
      <c r="C10" s="33"/>
      <c r="D10" s="33" t="s">
        <v>264</v>
      </c>
      <c r="E10" s="33"/>
    </row>
    <row r="11" spans="1:5" ht="13.5" thickTop="1">
      <c r="A11" s="139" t="s">
        <v>757</v>
      </c>
      <c r="B11" s="140" t="s">
        <v>758</v>
      </c>
      <c r="C11" s="192" t="s">
        <v>759</v>
      </c>
      <c r="D11" s="141" t="s">
        <v>119</v>
      </c>
      <c r="E11" s="141" t="s">
        <v>366</v>
      </c>
    </row>
    <row r="12" spans="1:5" ht="12.75">
      <c r="A12" s="142"/>
      <c r="B12" s="144"/>
      <c r="C12" s="143" t="s">
        <v>12</v>
      </c>
      <c r="D12" s="145" t="s">
        <v>120</v>
      </c>
      <c r="E12" s="145" t="s">
        <v>7</v>
      </c>
    </row>
    <row r="13" spans="1:5" ht="13.5" thickBot="1">
      <c r="A13" s="146"/>
      <c r="B13" s="147"/>
      <c r="C13" s="147"/>
      <c r="D13" s="148" t="s">
        <v>851</v>
      </c>
      <c r="E13" s="148" t="s">
        <v>529</v>
      </c>
    </row>
    <row r="14" spans="1:5" ht="15.75" thickTop="1">
      <c r="A14" s="149" t="s">
        <v>1094</v>
      </c>
      <c r="B14" s="150" t="s">
        <v>760</v>
      </c>
      <c r="C14" s="150"/>
      <c r="D14" s="152">
        <f>'zał.nr 1 dochody '!F171</f>
        <v>40330956</v>
      </c>
      <c r="E14" s="152">
        <f>'zał.nr 1 dochody '!G171</f>
        <v>38961064</v>
      </c>
    </row>
    <row r="15" spans="1:5" ht="15.75" thickBot="1">
      <c r="A15" s="153" t="s">
        <v>1095</v>
      </c>
      <c r="B15" s="154" t="s">
        <v>761</v>
      </c>
      <c r="C15" s="154"/>
      <c r="D15" s="155">
        <f>'zał.nr 2 wydatki'!D577</f>
        <v>42965771</v>
      </c>
      <c r="E15" s="152">
        <f>'zał.nr 2 wydatki'!E577</f>
        <v>45955762</v>
      </c>
    </row>
    <row r="16" spans="1:5" ht="15.75" thickTop="1">
      <c r="A16" s="149" t="s">
        <v>762</v>
      </c>
      <c r="B16" s="150" t="s">
        <v>763</v>
      </c>
      <c r="C16" s="150"/>
      <c r="D16" s="198">
        <f>D15-D17</f>
        <v>33440388</v>
      </c>
      <c r="E16" s="198">
        <f>E15-E17</f>
        <v>34653848</v>
      </c>
    </row>
    <row r="17" spans="1:5" ht="15.75" thickBot="1">
      <c r="A17" s="149" t="s">
        <v>764</v>
      </c>
      <c r="B17" s="150" t="s">
        <v>765</v>
      </c>
      <c r="C17" s="150"/>
      <c r="D17" s="151">
        <f>'zał.nr 2 wydatki'!D579</f>
        <v>9525383</v>
      </c>
      <c r="E17" s="151">
        <f>'zał.nr 2 wydatki'!E579</f>
        <v>11301914</v>
      </c>
    </row>
    <row r="18" spans="1:5" ht="16.5" thickBot="1" thickTop="1">
      <c r="A18" s="156" t="s">
        <v>1096</v>
      </c>
      <c r="B18" s="157" t="s">
        <v>766</v>
      </c>
      <c r="C18" s="158">
        <v>957</v>
      </c>
      <c r="D18" s="159">
        <f>SUM(D14-D15)</f>
        <v>-2634815</v>
      </c>
      <c r="E18" s="159">
        <f>SUM(E14-E15)</f>
        <v>-6994698</v>
      </c>
    </row>
    <row r="19" spans="1:5" ht="16.5" thickBot="1" thickTop="1">
      <c r="A19" s="156" t="s">
        <v>1097</v>
      </c>
      <c r="B19" s="160" t="s">
        <v>782</v>
      </c>
      <c r="C19" s="158"/>
      <c r="D19" s="159">
        <f>SUM(D20-D24)</f>
        <v>2634815</v>
      </c>
      <c r="E19" s="159">
        <f>SUM(E20-E24)</f>
        <v>6994698</v>
      </c>
    </row>
    <row r="20" spans="1:5" ht="15.75" thickTop="1">
      <c r="A20" s="161" t="s">
        <v>783</v>
      </c>
      <c r="B20" s="162" t="s">
        <v>784</v>
      </c>
      <c r="C20" s="163"/>
      <c r="D20" s="164">
        <f>SUM(D21:D23)</f>
        <v>4980832</v>
      </c>
      <c r="E20" s="164">
        <f>SUM(E21:E23)</f>
        <v>8882990</v>
      </c>
    </row>
    <row r="21" spans="1:5" ht="15">
      <c r="A21" s="149">
        <v>1</v>
      </c>
      <c r="B21" s="144" t="s">
        <v>785</v>
      </c>
      <c r="C21" s="165">
        <v>952</v>
      </c>
      <c r="D21" s="151">
        <f>'zał.nr 1 dochody '!F175</f>
        <v>2907000</v>
      </c>
      <c r="E21" s="151">
        <f>'zał.nr 1 dochody '!G175</f>
        <v>6977703</v>
      </c>
    </row>
    <row r="22" spans="1:5" ht="15">
      <c r="A22" s="149">
        <v>2</v>
      </c>
      <c r="B22" s="144" t="s">
        <v>786</v>
      </c>
      <c r="C22" s="165">
        <v>952</v>
      </c>
      <c r="D22" s="151">
        <f>'zał.nr 1 dochody '!F174</f>
        <v>1637970</v>
      </c>
      <c r="E22" s="151">
        <f>'zał.nr 1 dochody '!G174</f>
        <v>1905287</v>
      </c>
    </row>
    <row r="23" spans="1:5" ht="15.75" thickBot="1">
      <c r="A23" s="149">
        <v>3</v>
      </c>
      <c r="B23" s="303" t="s">
        <v>634</v>
      </c>
      <c r="C23" s="165">
        <v>955</v>
      </c>
      <c r="D23" s="151">
        <f>'zał.nr 1 dochody '!F173</f>
        <v>435862</v>
      </c>
      <c r="E23" s="151">
        <v>0</v>
      </c>
    </row>
    <row r="24" spans="1:5" ht="15.75" thickTop="1">
      <c r="A24" s="161" t="s">
        <v>787</v>
      </c>
      <c r="B24" s="162" t="s">
        <v>788</v>
      </c>
      <c r="C24" s="163"/>
      <c r="D24" s="164">
        <f>SUM(D25:D26)</f>
        <v>2346017</v>
      </c>
      <c r="E24" s="164">
        <f>SUM(E25:E26)</f>
        <v>1888292</v>
      </c>
    </row>
    <row r="25" spans="1:5" ht="15">
      <c r="A25" s="149">
        <v>1</v>
      </c>
      <c r="B25" s="144" t="s">
        <v>789</v>
      </c>
      <c r="C25" s="165">
        <v>992</v>
      </c>
      <c r="D25" s="151">
        <f>'zał.nr 2 wydatki'!D585</f>
        <v>1876596</v>
      </c>
      <c r="E25" s="151">
        <f>'zał.nr 2 wydatki'!E585</f>
        <v>1431842</v>
      </c>
    </row>
    <row r="26" spans="1:5" ht="15">
      <c r="A26" s="166">
        <v>2</v>
      </c>
      <c r="B26" s="201" t="s">
        <v>790</v>
      </c>
      <c r="C26" s="167">
        <v>992</v>
      </c>
      <c r="D26" s="168">
        <f>'zał.nr 2 wydatki'!D586</f>
        <v>469421</v>
      </c>
      <c r="E26" s="168">
        <f>'zał.nr 2 wydatki'!E586</f>
        <v>456450</v>
      </c>
    </row>
    <row r="27" spans="1:5" ht="12.75">
      <c r="A27" s="33"/>
      <c r="B27" s="33" t="s">
        <v>275</v>
      </c>
      <c r="C27" s="33"/>
      <c r="D27" s="33"/>
      <c r="E27" s="785">
        <f>E19/E14*100</f>
        <v>17.953046662175346</v>
      </c>
    </row>
    <row r="28" spans="1:5" ht="12.75">
      <c r="A28" s="33" t="s">
        <v>12</v>
      </c>
      <c r="B28" s="33"/>
      <c r="C28" s="33"/>
      <c r="D28" s="33"/>
      <c r="E28" s="33"/>
    </row>
    <row r="29" spans="1:5" ht="12.75">
      <c r="A29" s="33"/>
      <c r="B29" s="33"/>
      <c r="C29" s="169" t="s">
        <v>12</v>
      </c>
      <c r="D29" s="169"/>
      <c r="E29" s="169"/>
    </row>
    <row r="30" spans="1:5" ht="12.75">
      <c r="A30" s="33"/>
      <c r="B30" s="169" t="s">
        <v>12</v>
      </c>
      <c r="C30" s="169"/>
      <c r="D30" s="169"/>
      <c r="E30" s="169"/>
    </row>
    <row r="31" spans="1:5" ht="12.75">
      <c r="A31" s="33"/>
      <c r="B31" s="33"/>
      <c r="C31" s="169" t="s">
        <v>12</v>
      </c>
      <c r="D31" s="169"/>
      <c r="E31" s="169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" sqref="C2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8.875" style="0" customWidth="1"/>
    <col min="4" max="4" width="14.00390625" style="0" customWidth="1"/>
  </cols>
  <sheetData>
    <row r="1" spans="1:4" ht="15.75">
      <c r="A1" s="170"/>
      <c r="B1" s="170"/>
      <c r="C1" s="170" t="s">
        <v>531</v>
      </c>
      <c r="D1" s="170"/>
    </row>
    <row r="2" spans="1:4" ht="15.75">
      <c r="A2" s="170"/>
      <c r="B2" s="170"/>
      <c r="C2" s="170" t="s">
        <v>791</v>
      </c>
      <c r="D2" s="170"/>
    </row>
    <row r="3" spans="1:4" ht="15.75">
      <c r="A3" s="170"/>
      <c r="B3" s="170"/>
      <c r="C3" s="170" t="s">
        <v>571</v>
      </c>
      <c r="D3" s="170"/>
    </row>
    <row r="4" spans="1:4" ht="15.75">
      <c r="A4" s="170"/>
      <c r="B4" s="170"/>
      <c r="C4" s="170"/>
      <c r="D4" s="170"/>
    </row>
    <row r="5" spans="1:4" ht="15.75">
      <c r="A5" s="170"/>
      <c r="B5" s="170"/>
      <c r="C5" s="170"/>
      <c r="D5" s="170"/>
    </row>
    <row r="6" spans="1:4" ht="15.75">
      <c r="A6" s="170"/>
      <c r="B6" s="170"/>
      <c r="C6" s="49" t="s">
        <v>792</v>
      </c>
      <c r="D6" s="170"/>
    </row>
    <row r="7" spans="1:4" ht="15.75">
      <c r="A7" s="170"/>
      <c r="B7" s="170"/>
      <c r="C7" s="49" t="s">
        <v>582</v>
      </c>
      <c r="D7" s="170"/>
    </row>
    <row r="8" spans="1:4" ht="16.5" thickBot="1">
      <c r="A8" s="170"/>
      <c r="B8" s="170"/>
      <c r="C8" s="170"/>
      <c r="D8" s="171" t="s">
        <v>793</v>
      </c>
    </row>
    <row r="9" spans="1:4" ht="16.5" thickTop="1">
      <c r="A9" s="172" t="s">
        <v>217</v>
      </c>
      <c r="B9" s="172" t="s">
        <v>550</v>
      </c>
      <c r="C9" s="173" t="s">
        <v>794</v>
      </c>
      <c r="D9" s="172" t="s">
        <v>756</v>
      </c>
    </row>
    <row r="10" spans="1:4" ht="16.5" thickBot="1">
      <c r="A10" s="174"/>
      <c r="B10" s="175"/>
      <c r="C10" s="176"/>
      <c r="D10" s="174" t="s">
        <v>795</v>
      </c>
    </row>
    <row r="11" spans="1:4" ht="16.5" thickTop="1">
      <c r="A11" s="177" t="s">
        <v>12</v>
      </c>
      <c r="B11" s="178" t="s">
        <v>12</v>
      </c>
      <c r="C11" s="179" t="s">
        <v>12</v>
      </c>
      <c r="D11" s="180" t="s">
        <v>12</v>
      </c>
    </row>
    <row r="12" spans="1:4" ht="15.75">
      <c r="A12" s="177">
        <v>801</v>
      </c>
      <c r="B12" s="178">
        <v>80101</v>
      </c>
      <c r="C12" s="179" t="s">
        <v>796</v>
      </c>
      <c r="D12" s="180">
        <f>'zał.nr 2 wydatki'!E254</f>
        <v>120233</v>
      </c>
    </row>
    <row r="13" spans="1:4" ht="15.75">
      <c r="A13" s="177" t="s">
        <v>12</v>
      </c>
      <c r="B13" s="178" t="s">
        <v>12</v>
      </c>
      <c r="C13" s="179" t="s">
        <v>12</v>
      </c>
      <c r="D13" s="180"/>
    </row>
    <row r="14" spans="1:4" ht="15.75">
      <c r="A14" s="177"/>
      <c r="B14" s="178"/>
      <c r="C14" s="179"/>
      <c r="D14" s="180"/>
    </row>
    <row r="15" spans="1:4" ht="15.75">
      <c r="A15" s="177">
        <v>801</v>
      </c>
      <c r="B15" s="178">
        <v>80110</v>
      </c>
      <c r="C15" s="179" t="s">
        <v>797</v>
      </c>
      <c r="D15" s="180">
        <f>'zał.nr 2 wydatki'!E307</f>
        <v>68180</v>
      </c>
    </row>
    <row r="16" spans="1:4" ht="15.75">
      <c r="A16" s="177" t="s">
        <v>12</v>
      </c>
      <c r="B16" s="178" t="s">
        <v>12</v>
      </c>
      <c r="C16" s="179" t="s">
        <v>12</v>
      </c>
      <c r="D16" s="180" t="s">
        <v>12</v>
      </c>
    </row>
    <row r="17" spans="1:4" ht="16.5" thickBot="1">
      <c r="A17" s="180"/>
      <c r="B17" s="181"/>
      <c r="C17" s="179"/>
      <c r="D17" s="180"/>
    </row>
    <row r="18" spans="1:4" ht="17.25" thickBot="1" thickTop="1">
      <c r="A18" s="182" t="s">
        <v>12</v>
      </c>
      <c r="B18" s="183" t="s">
        <v>12</v>
      </c>
      <c r="C18" s="184" t="s">
        <v>798</v>
      </c>
      <c r="D18" s="182">
        <f>SUM(D11:D17)</f>
        <v>188413</v>
      </c>
    </row>
    <row r="19" spans="1:4" ht="16.5" thickTop="1">
      <c r="A19" s="185" t="s">
        <v>12</v>
      </c>
      <c r="B19" s="185" t="s">
        <v>12</v>
      </c>
      <c r="C19" s="170"/>
      <c r="D19" s="185" t="s">
        <v>12</v>
      </c>
    </row>
    <row r="20" spans="1:4" ht="15.75">
      <c r="A20" s="170"/>
      <c r="B20" s="170"/>
      <c r="C20" s="170"/>
      <c r="D20" s="170"/>
    </row>
    <row r="21" spans="1:4" ht="15.75">
      <c r="A21" s="170"/>
      <c r="B21" s="170"/>
      <c r="C21" s="170"/>
      <c r="D21" s="170"/>
    </row>
    <row r="22" spans="1:4" ht="15.75">
      <c r="A22" s="170"/>
      <c r="B22" s="170"/>
      <c r="C22" s="49" t="s">
        <v>12</v>
      </c>
      <c r="D22" s="170"/>
    </row>
    <row r="23" spans="1:4" ht="15.75">
      <c r="A23" s="170"/>
      <c r="B23" s="170"/>
      <c r="C23" s="49"/>
      <c r="D23" s="170"/>
    </row>
    <row r="24" spans="1:4" ht="15.75">
      <c r="A24" s="170"/>
      <c r="B24" s="170"/>
      <c r="C24" s="186" t="s">
        <v>12</v>
      </c>
      <c r="D24" s="170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8" sqref="D8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6.00390625" style="0" customWidth="1"/>
    <col min="4" max="4" width="14.00390625" style="0" customWidth="1"/>
  </cols>
  <sheetData>
    <row r="1" spans="1:4" ht="15.75">
      <c r="A1" s="170"/>
      <c r="B1" s="170"/>
      <c r="C1" s="170" t="s">
        <v>443</v>
      </c>
      <c r="D1" s="170"/>
    </row>
    <row r="2" spans="1:4" ht="15.75">
      <c r="A2" s="170"/>
      <c r="B2" s="170"/>
      <c r="C2" s="170" t="s">
        <v>791</v>
      </c>
      <c r="D2" s="170"/>
    </row>
    <row r="3" spans="1:4" ht="15.75">
      <c r="A3" s="170"/>
      <c r="B3" s="170"/>
      <c r="C3" s="170" t="s">
        <v>571</v>
      </c>
      <c r="D3" s="170"/>
    </row>
    <row r="4" spans="1:4" ht="15.75">
      <c r="A4" s="170"/>
      <c r="B4" s="170"/>
      <c r="C4" s="170"/>
      <c r="D4" s="170"/>
    </row>
    <row r="5" spans="1:4" ht="15.75">
      <c r="A5" s="170"/>
      <c r="B5" s="170"/>
      <c r="C5" s="170"/>
      <c r="D5" s="170"/>
    </row>
    <row r="6" spans="1:4" ht="15.75">
      <c r="A6" s="170"/>
      <c r="B6" s="170"/>
      <c r="C6" s="49" t="s">
        <v>589</v>
      </c>
      <c r="D6" s="170"/>
    </row>
    <row r="7" spans="1:4" ht="15.75">
      <c r="A7" s="170"/>
      <c r="B7" s="170"/>
      <c r="C7" s="49" t="s">
        <v>799</v>
      </c>
      <c r="D7" s="170"/>
    </row>
    <row r="8" spans="1:4" ht="16.5" thickBot="1">
      <c r="A8" s="170"/>
      <c r="B8" s="170"/>
      <c r="C8" s="170"/>
      <c r="D8" s="838" t="s">
        <v>793</v>
      </c>
    </row>
    <row r="9" spans="1:4" ht="16.5" thickTop="1">
      <c r="A9" s="172" t="s">
        <v>217</v>
      </c>
      <c r="B9" s="172" t="s">
        <v>550</v>
      </c>
      <c r="C9" s="173" t="s">
        <v>794</v>
      </c>
      <c r="D9" s="172" t="s">
        <v>756</v>
      </c>
    </row>
    <row r="10" spans="1:4" ht="16.5" thickBot="1">
      <c r="A10" s="174"/>
      <c r="B10" s="175"/>
      <c r="C10" s="176"/>
      <c r="D10" s="174" t="s">
        <v>795</v>
      </c>
    </row>
    <row r="11" spans="1:4" ht="16.5" thickTop="1">
      <c r="A11" s="187" t="s">
        <v>12</v>
      </c>
      <c r="B11" s="178" t="s">
        <v>12</v>
      </c>
      <c r="C11" s="179" t="s">
        <v>12</v>
      </c>
      <c r="D11" s="180" t="s">
        <v>12</v>
      </c>
    </row>
    <row r="12" spans="1:4" ht="15.75">
      <c r="A12" s="187" t="s">
        <v>54</v>
      </c>
      <c r="B12" s="178" t="s">
        <v>1021</v>
      </c>
      <c r="C12" s="179" t="s">
        <v>92</v>
      </c>
      <c r="D12" s="180">
        <v>8000</v>
      </c>
    </row>
    <row r="13" spans="1:4" ht="15.75">
      <c r="A13" s="187" t="s">
        <v>54</v>
      </c>
      <c r="B13" s="178" t="s">
        <v>67</v>
      </c>
      <c r="C13" s="179" t="s">
        <v>868</v>
      </c>
      <c r="D13" s="180">
        <v>1700</v>
      </c>
    </row>
    <row r="14" spans="1:4" ht="16.5" thickBot="1">
      <c r="A14" s="187" t="s">
        <v>125</v>
      </c>
      <c r="B14" s="178" t="s">
        <v>277</v>
      </c>
      <c r="C14" s="179" t="s">
        <v>804</v>
      </c>
      <c r="D14" s="180">
        <v>5000</v>
      </c>
    </row>
    <row r="15" spans="1:4" ht="17.25" thickBot="1" thickTop="1">
      <c r="A15" s="182" t="s">
        <v>12</v>
      </c>
      <c r="B15" s="183" t="s">
        <v>12</v>
      </c>
      <c r="C15" s="184" t="s">
        <v>798</v>
      </c>
      <c r="D15" s="182">
        <f>SUM(D11:D14)</f>
        <v>14700</v>
      </c>
    </row>
    <row r="16" ht="13.5" thickTop="1"/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9">
      <selection activeCell="J15" sqref="J15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5.125" style="0" customWidth="1"/>
    <col min="4" max="4" width="5.875" style="0" customWidth="1"/>
    <col min="5" max="5" width="10.625" style="0" customWidth="1"/>
    <col min="6" max="6" width="10.125" style="0" customWidth="1"/>
    <col min="7" max="7" width="11.25390625" style="0" customWidth="1"/>
    <col min="8" max="8" width="7.00390625" style="0" customWidth="1"/>
    <col min="9" max="9" width="9.625" style="0" customWidth="1"/>
  </cols>
  <sheetData>
    <row r="1" spans="5:6" ht="16.5">
      <c r="E1" s="219" t="s">
        <v>445</v>
      </c>
      <c r="F1" s="219"/>
    </row>
    <row r="2" spans="5:6" ht="16.5">
      <c r="E2" s="219" t="s">
        <v>590</v>
      </c>
      <c r="F2" s="219"/>
    </row>
    <row r="3" spans="5:6" ht="16.5">
      <c r="E3" s="219" t="s">
        <v>522</v>
      </c>
      <c r="F3" s="219"/>
    </row>
    <row r="4" spans="5:6" ht="16.5">
      <c r="E4" s="219" t="s">
        <v>571</v>
      </c>
      <c r="F4" s="219"/>
    </row>
    <row r="7" spans="1:9" ht="15">
      <c r="A7" s="138"/>
      <c r="B7" s="204" t="s">
        <v>562</v>
      </c>
      <c r="C7" s="204"/>
      <c r="D7" s="204"/>
      <c r="E7" s="204"/>
      <c r="F7" s="204"/>
      <c r="G7" s="204"/>
      <c r="H7" s="169"/>
      <c r="I7" s="169"/>
    </row>
    <row r="8" spans="1:9" ht="15">
      <c r="A8" s="138"/>
      <c r="B8" s="204" t="s">
        <v>591</v>
      </c>
      <c r="C8" s="204"/>
      <c r="D8" s="204"/>
      <c r="E8" s="204"/>
      <c r="F8" s="204"/>
      <c r="G8" s="204"/>
      <c r="H8" s="169"/>
      <c r="I8" s="169"/>
    </row>
    <row r="9" spans="1:9" ht="15">
      <c r="A9" s="138"/>
      <c r="B9" s="204"/>
      <c r="C9" s="204"/>
      <c r="D9" s="204"/>
      <c r="E9" s="204"/>
      <c r="F9" s="204"/>
      <c r="G9" s="204"/>
      <c r="H9" s="169"/>
      <c r="I9" s="169"/>
    </row>
    <row r="10" spans="1:9" ht="15.75" thickBot="1">
      <c r="A10" s="138"/>
      <c r="B10" s="138"/>
      <c r="C10" s="138"/>
      <c r="D10" s="138"/>
      <c r="E10" s="138"/>
      <c r="F10" s="138"/>
      <c r="G10" s="138" t="s">
        <v>793</v>
      </c>
      <c r="H10" s="138"/>
      <c r="I10" s="138"/>
    </row>
    <row r="11" spans="1:9" ht="15.75" thickTop="1">
      <c r="A11" s="220" t="s">
        <v>370</v>
      </c>
      <c r="B11" s="221" t="s">
        <v>9</v>
      </c>
      <c r="C11" s="222"/>
      <c r="D11" s="222"/>
      <c r="E11" s="223" t="s">
        <v>767</v>
      </c>
      <c r="F11" s="837" t="s">
        <v>768</v>
      </c>
      <c r="G11" s="224" t="s">
        <v>161</v>
      </c>
      <c r="H11" s="225"/>
      <c r="I11" s="226" t="s">
        <v>769</v>
      </c>
    </row>
    <row r="12" spans="1:9" ht="15">
      <c r="A12" s="227"/>
      <c r="B12" s="228"/>
      <c r="C12" s="229" t="s">
        <v>770</v>
      </c>
      <c r="D12" s="229" t="s">
        <v>550</v>
      </c>
      <c r="E12" s="150" t="s">
        <v>771</v>
      </c>
      <c r="F12" s="165" t="s">
        <v>561</v>
      </c>
      <c r="G12" s="165" t="s">
        <v>561</v>
      </c>
      <c r="H12" s="230" t="s">
        <v>542</v>
      </c>
      <c r="I12" s="231" t="s">
        <v>850</v>
      </c>
    </row>
    <row r="13" spans="1:9" ht="15">
      <c r="A13" s="227"/>
      <c r="B13" s="228"/>
      <c r="C13" s="229"/>
      <c r="D13" s="229"/>
      <c r="E13" s="150" t="s">
        <v>772</v>
      </c>
      <c r="F13" s="150"/>
      <c r="G13" s="165"/>
      <c r="H13" s="230" t="s">
        <v>773</v>
      </c>
      <c r="I13" s="231" t="s">
        <v>774</v>
      </c>
    </row>
    <row r="14" spans="1:9" ht="15.75" thickBot="1">
      <c r="A14" s="232"/>
      <c r="B14" s="233"/>
      <c r="C14" s="234"/>
      <c r="D14" s="234"/>
      <c r="E14" s="154"/>
      <c r="F14" s="154"/>
      <c r="G14" s="235"/>
      <c r="H14" s="236" t="s">
        <v>775</v>
      </c>
      <c r="I14" s="237" t="s">
        <v>776</v>
      </c>
    </row>
    <row r="15" spans="1:9" ht="16.5" thickBot="1" thickTop="1">
      <c r="A15" s="238">
        <v>1</v>
      </c>
      <c r="B15" s="239">
        <v>2</v>
      </c>
      <c r="C15" s="240">
        <v>3</v>
      </c>
      <c r="D15" s="240">
        <v>4</v>
      </c>
      <c r="E15" s="235">
        <v>5</v>
      </c>
      <c r="F15" s="235">
        <v>6</v>
      </c>
      <c r="G15" s="235">
        <v>7</v>
      </c>
      <c r="H15" s="236">
        <v>8</v>
      </c>
      <c r="I15" s="237">
        <v>9</v>
      </c>
    </row>
    <row r="16" spans="1:9" ht="15.75" thickTop="1">
      <c r="A16" s="241" t="s">
        <v>367</v>
      </c>
      <c r="B16" s="242" t="s">
        <v>777</v>
      </c>
      <c r="C16" s="243"/>
      <c r="D16" s="243"/>
      <c r="E16" s="244">
        <f>SUM(E17)</f>
        <v>210000</v>
      </c>
      <c r="F16" s="244">
        <f>SUM(F17)</f>
        <v>6746200</v>
      </c>
      <c r="G16" s="244">
        <f>SUM(G17)</f>
        <v>6746200</v>
      </c>
      <c r="H16" s="244">
        <f>SUM(H17)</f>
        <v>0</v>
      </c>
      <c r="I16" s="244">
        <f>SUM(I17)</f>
        <v>210000</v>
      </c>
    </row>
    <row r="17" spans="1:9" ht="15">
      <c r="A17" s="245" t="s">
        <v>12</v>
      </c>
      <c r="B17" s="228" t="s">
        <v>778</v>
      </c>
      <c r="C17" s="229">
        <v>700</v>
      </c>
      <c r="D17" s="229">
        <v>70001</v>
      </c>
      <c r="E17" s="246">
        <v>210000</v>
      </c>
      <c r="F17" s="246">
        <v>6746200</v>
      </c>
      <c r="G17" s="246">
        <v>6746200</v>
      </c>
      <c r="H17" s="247"/>
      <c r="I17" s="321">
        <f>SUM(E17+F17-G17)</f>
        <v>210000</v>
      </c>
    </row>
    <row r="18" spans="1:9" ht="15">
      <c r="A18" s="248" t="s">
        <v>368</v>
      </c>
      <c r="B18" s="249" t="s">
        <v>563</v>
      </c>
      <c r="C18" s="250"/>
      <c r="D18" s="250"/>
      <c r="E18" s="251">
        <f>SUM(E19+E26+E27+E28+E29)</f>
        <v>25496</v>
      </c>
      <c r="F18" s="251">
        <f>SUM(F19+F26+F27+F28+F29)</f>
        <v>853576</v>
      </c>
      <c r="G18" s="251">
        <f>SUM(G19+G26+G27+G28+G29)</f>
        <v>854137</v>
      </c>
      <c r="H18" s="251">
        <f>SUM(H19+H26+H27+H28+H29)</f>
        <v>0</v>
      </c>
      <c r="I18" s="251">
        <f>SUM(I19+I26+I27+I28+I29)</f>
        <v>24935</v>
      </c>
    </row>
    <row r="19" spans="1:9" ht="15">
      <c r="A19" s="252">
        <v>1</v>
      </c>
      <c r="B19" s="253" t="s">
        <v>221</v>
      </c>
      <c r="C19" s="254">
        <v>801</v>
      </c>
      <c r="D19" s="254">
        <v>80101</v>
      </c>
      <c r="E19" s="255">
        <f>SUM(E20:E25)</f>
        <v>10315</v>
      </c>
      <c r="F19" s="255">
        <f>SUM(F20:F25)</f>
        <v>427266</v>
      </c>
      <c r="G19" s="255">
        <f>SUM(G20:G25)</f>
        <v>426327</v>
      </c>
      <c r="H19" s="255">
        <f>SUM(H20:H25)</f>
        <v>0</v>
      </c>
      <c r="I19" s="255">
        <f>SUM(I20:I25)</f>
        <v>11254</v>
      </c>
    </row>
    <row r="20" spans="1:9" ht="15">
      <c r="A20" s="310"/>
      <c r="B20" s="311" t="s">
        <v>564</v>
      </c>
      <c r="C20" s="312"/>
      <c r="D20" s="312"/>
      <c r="E20" s="313">
        <v>5604</v>
      </c>
      <c r="F20" s="313">
        <v>121840</v>
      </c>
      <c r="G20" s="313">
        <v>121840</v>
      </c>
      <c r="H20" s="314"/>
      <c r="I20" s="315">
        <f aca="true" t="shared" si="0" ref="I20:I25">SUM(E20+F20-G20)</f>
        <v>5604</v>
      </c>
    </row>
    <row r="21" spans="1:9" ht="15">
      <c r="A21" s="316"/>
      <c r="B21" s="317" t="s">
        <v>565</v>
      </c>
      <c r="C21" s="318"/>
      <c r="D21" s="318"/>
      <c r="E21" s="319">
        <v>286</v>
      </c>
      <c r="F21" s="319">
        <v>63847</v>
      </c>
      <c r="G21" s="319">
        <v>63847</v>
      </c>
      <c r="H21" s="320"/>
      <c r="I21" s="321">
        <f t="shared" si="0"/>
        <v>286</v>
      </c>
    </row>
    <row r="22" spans="1:9" ht="15">
      <c r="A22" s="316"/>
      <c r="B22" s="317" t="s">
        <v>566</v>
      </c>
      <c r="C22" s="318"/>
      <c r="D22" s="318"/>
      <c r="E22" s="319">
        <v>4237</v>
      </c>
      <c r="F22" s="319">
        <v>75924</v>
      </c>
      <c r="G22" s="319">
        <v>74910</v>
      </c>
      <c r="H22" s="320"/>
      <c r="I22" s="321">
        <f t="shared" si="0"/>
        <v>5251</v>
      </c>
    </row>
    <row r="23" spans="1:9" ht="15">
      <c r="A23" s="316"/>
      <c r="B23" s="317" t="s">
        <v>346</v>
      </c>
      <c r="C23" s="318"/>
      <c r="D23" s="318"/>
      <c r="E23" s="319">
        <v>123</v>
      </c>
      <c r="F23" s="319">
        <v>76495</v>
      </c>
      <c r="G23" s="319">
        <v>76528</v>
      </c>
      <c r="H23" s="320"/>
      <c r="I23" s="321">
        <f t="shared" si="0"/>
        <v>90</v>
      </c>
    </row>
    <row r="24" spans="1:9" ht="15">
      <c r="A24" s="316"/>
      <c r="B24" s="317" t="s">
        <v>567</v>
      </c>
      <c r="C24" s="318"/>
      <c r="D24" s="318"/>
      <c r="E24" s="319">
        <v>23</v>
      </c>
      <c r="F24" s="319">
        <v>37989</v>
      </c>
      <c r="G24" s="319">
        <v>37989</v>
      </c>
      <c r="H24" s="320"/>
      <c r="I24" s="321">
        <f t="shared" si="0"/>
        <v>23</v>
      </c>
    </row>
    <row r="25" spans="1:9" ht="15">
      <c r="A25" s="245"/>
      <c r="B25" s="228" t="s">
        <v>568</v>
      </c>
      <c r="C25" s="229"/>
      <c r="D25" s="229"/>
      <c r="E25" s="246">
        <v>42</v>
      </c>
      <c r="F25" s="246">
        <v>51171</v>
      </c>
      <c r="G25" s="246">
        <v>51213</v>
      </c>
      <c r="H25" s="247"/>
      <c r="I25" s="151">
        <f t="shared" si="0"/>
        <v>0</v>
      </c>
    </row>
    <row r="26" spans="1:9" ht="15">
      <c r="A26" s="256">
        <v>2</v>
      </c>
      <c r="B26" s="257" t="s">
        <v>569</v>
      </c>
      <c r="C26" s="258">
        <v>801</v>
      </c>
      <c r="D26" s="258">
        <v>80110</v>
      </c>
      <c r="E26" s="259">
        <v>2000</v>
      </c>
      <c r="F26" s="259">
        <v>184030</v>
      </c>
      <c r="G26" s="259">
        <v>184030</v>
      </c>
      <c r="H26" s="259"/>
      <c r="I26" s="259">
        <v>2000</v>
      </c>
    </row>
    <row r="27" spans="1:9" ht="15">
      <c r="A27" s="245">
        <v>3</v>
      </c>
      <c r="B27" s="228" t="s">
        <v>815</v>
      </c>
      <c r="C27" s="229">
        <v>801</v>
      </c>
      <c r="D27" s="229">
        <v>80104</v>
      </c>
      <c r="E27" s="246">
        <v>11681</v>
      </c>
      <c r="F27" s="246">
        <v>147580</v>
      </c>
      <c r="G27" s="246">
        <v>147580</v>
      </c>
      <c r="H27" s="247"/>
      <c r="I27" s="262">
        <f>SUM(E27+F27-G27)</f>
        <v>11681</v>
      </c>
    </row>
    <row r="28" spans="1:9" ht="15">
      <c r="A28" s="256">
        <v>4</v>
      </c>
      <c r="B28" s="257" t="s">
        <v>779</v>
      </c>
      <c r="C28" s="258">
        <v>852</v>
      </c>
      <c r="D28" s="258">
        <v>85219</v>
      </c>
      <c r="E28" s="259">
        <v>0</v>
      </c>
      <c r="F28" s="259">
        <v>3400</v>
      </c>
      <c r="G28" s="259">
        <v>3400</v>
      </c>
      <c r="H28" s="260">
        <v>0</v>
      </c>
      <c r="I28" s="261">
        <f>SUM(E28+F28-G28)</f>
        <v>0</v>
      </c>
    </row>
    <row r="29" spans="1:9" ht="15">
      <c r="A29" s="256">
        <v>5</v>
      </c>
      <c r="B29" s="257" t="s">
        <v>749</v>
      </c>
      <c r="C29" s="258">
        <v>926</v>
      </c>
      <c r="D29" s="258">
        <v>92604</v>
      </c>
      <c r="E29" s="259">
        <v>1500</v>
      </c>
      <c r="F29" s="259">
        <v>91300</v>
      </c>
      <c r="G29" s="259">
        <v>92800</v>
      </c>
      <c r="H29" s="260">
        <v>0</v>
      </c>
      <c r="I29" s="261">
        <f>SUM(E29+F29-G29)</f>
        <v>0</v>
      </c>
    </row>
    <row r="30" spans="1:9" ht="14.25">
      <c r="A30" s="263" t="s">
        <v>780</v>
      </c>
      <c r="B30" s="264" t="s">
        <v>781</v>
      </c>
      <c r="C30" s="265"/>
      <c r="D30" s="265"/>
      <c r="E30" s="266">
        <f>SUM(E16+E18)</f>
        <v>235496</v>
      </c>
      <c r="F30" s="266">
        <f>SUM(F16+F18)</f>
        <v>7599776</v>
      </c>
      <c r="G30" s="266">
        <f>SUM(G16+G18)</f>
        <v>7600337</v>
      </c>
      <c r="H30" s="266">
        <f>SUM(H16+H18)</f>
        <v>0</v>
      </c>
      <c r="I30" s="266">
        <f>SUM(I16+I18)</f>
        <v>234935</v>
      </c>
    </row>
    <row r="31" spans="1:9" ht="15">
      <c r="A31" s="267"/>
      <c r="B31" s="228"/>
      <c r="C31" s="228"/>
      <c r="D31" s="228"/>
      <c r="E31" s="228"/>
      <c r="F31" s="268"/>
      <c r="G31" s="268"/>
      <c r="H31" s="228"/>
      <c r="I31" s="228"/>
    </row>
    <row r="32" spans="1:9" ht="15">
      <c r="A32" s="267"/>
      <c r="B32" s="228"/>
      <c r="C32" s="228"/>
      <c r="D32" s="228"/>
      <c r="E32" s="228"/>
      <c r="F32" s="268"/>
      <c r="G32" s="268"/>
      <c r="H32" s="228"/>
      <c r="I32" s="228"/>
    </row>
    <row r="33" spans="1:9" ht="15">
      <c r="A33" s="267"/>
      <c r="B33" s="228"/>
      <c r="C33" s="228"/>
      <c r="D33" s="228"/>
      <c r="E33" s="228"/>
      <c r="F33" s="269" t="s">
        <v>12</v>
      </c>
      <c r="G33" s="269"/>
      <c r="H33" s="228"/>
      <c r="I33" s="228"/>
    </row>
    <row r="34" spans="1:9" ht="12.75">
      <c r="A34" s="270"/>
      <c r="B34" s="271"/>
      <c r="C34" s="271"/>
      <c r="D34" s="271"/>
      <c r="E34" s="272"/>
      <c r="F34" s="272"/>
      <c r="G34" s="272"/>
      <c r="H34" s="272"/>
      <c r="I34" s="272"/>
    </row>
    <row r="35" spans="1:9" ht="15">
      <c r="A35" s="270"/>
      <c r="B35" s="228"/>
      <c r="C35" s="228"/>
      <c r="D35" s="228"/>
      <c r="E35" s="273"/>
      <c r="F35" s="274" t="s">
        <v>12</v>
      </c>
      <c r="G35" s="274"/>
      <c r="H35" s="228"/>
      <c r="I35" s="228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48.125" style="0" customWidth="1"/>
    <col min="3" max="3" width="7.00390625" style="0" customWidth="1"/>
    <col min="4" max="4" width="11.00390625" style="0" customWidth="1"/>
  </cols>
  <sheetData>
    <row r="1" spans="1:4" ht="12.75">
      <c r="A1" s="33"/>
      <c r="B1" s="33" t="s">
        <v>444</v>
      </c>
      <c r="C1" s="33" t="s">
        <v>12</v>
      </c>
      <c r="D1" s="33"/>
    </row>
    <row r="2" spans="1:4" ht="12.75">
      <c r="A2" s="33"/>
      <c r="B2" s="33" t="s">
        <v>592</v>
      </c>
      <c r="C2" s="33" t="s">
        <v>12</v>
      </c>
      <c r="D2" s="33"/>
    </row>
    <row r="3" spans="1:4" ht="12.75">
      <c r="A3" s="33"/>
      <c r="B3" s="33" t="s">
        <v>522</v>
      </c>
      <c r="C3" s="33" t="s">
        <v>12</v>
      </c>
      <c r="D3" s="33"/>
    </row>
    <row r="4" spans="1:4" ht="12.75">
      <c r="A4" s="33"/>
      <c r="B4" s="33" t="s">
        <v>593</v>
      </c>
      <c r="C4" s="33" t="s">
        <v>12</v>
      </c>
      <c r="D4" s="33"/>
    </row>
    <row r="5" spans="1:4" ht="12.75">
      <c r="A5" s="33"/>
      <c r="B5" s="33"/>
      <c r="C5" s="33"/>
      <c r="D5" s="33"/>
    </row>
    <row r="6" spans="1:4" ht="15.75">
      <c r="A6" s="33"/>
      <c r="B6" s="49" t="s">
        <v>921</v>
      </c>
      <c r="C6" s="33"/>
      <c r="D6" s="33"/>
    </row>
    <row r="7" spans="1:4" ht="15.75">
      <c r="A7" s="33"/>
      <c r="B7" s="49" t="s">
        <v>598</v>
      </c>
      <c r="C7" s="33"/>
      <c r="D7" s="33" t="s">
        <v>12</v>
      </c>
    </row>
    <row r="8" spans="1:4" ht="15.75">
      <c r="A8" s="33"/>
      <c r="B8" s="49"/>
      <c r="C8" s="33"/>
      <c r="D8" s="33"/>
    </row>
    <row r="9" spans="1:4" ht="15.75">
      <c r="A9" s="33"/>
      <c r="B9" s="49"/>
      <c r="C9" s="33"/>
      <c r="D9" s="33"/>
    </row>
    <row r="10" spans="1:4" ht="13.5" thickBot="1">
      <c r="A10" s="33"/>
      <c r="B10" s="33" t="s">
        <v>922</v>
      </c>
      <c r="C10" s="33"/>
      <c r="D10" s="33" t="s">
        <v>793</v>
      </c>
    </row>
    <row r="11" spans="1:4" ht="13.5" thickTop="1">
      <c r="A11" s="45" t="s">
        <v>370</v>
      </c>
      <c r="B11" s="45" t="s">
        <v>9</v>
      </c>
      <c r="C11" s="45" t="s">
        <v>12</v>
      </c>
      <c r="D11" s="45" t="s">
        <v>366</v>
      </c>
    </row>
    <row r="12" spans="1:4" ht="12.75">
      <c r="A12" s="34"/>
      <c r="B12" s="34"/>
      <c r="C12" s="35" t="s">
        <v>984</v>
      </c>
      <c r="D12" s="47" t="s">
        <v>7</v>
      </c>
    </row>
    <row r="13" spans="1:4" ht="13.5" thickBot="1">
      <c r="A13" s="36"/>
      <c r="B13" s="36"/>
      <c r="C13" s="36"/>
      <c r="D13" s="57" t="s">
        <v>529</v>
      </c>
    </row>
    <row r="14" spans="1:4" ht="14.25" thickBot="1" thickTop="1">
      <c r="A14" s="51" t="s">
        <v>367</v>
      </c>
      <c r="B14" s="51" t="s">
        <v>920</v>
      </c>
      <c r="C14" s="52"/>
      <c r="D14" s="53">
        <f>D15</f>
        <v>0</v>
      </c>
    </row>
    <row r="15" spans="1:4" ht="12.75">
      <c r="A15" s="34"/>
      <c r="B15" s="34" t="s">
        <v>487</v>
      </c>
      <c r="C15" s="20"/>
      <c r="D15" s="31">
        <v>0</v>
      </c>
    </row>
    <row r="16" spans="1:4" ht="12.75">
      <c r="A16" s="34"/>
      <c r="B16" s="34" t="s">
        <v>488</v>
      </c>
      <c r="C16" s="20"/>
      <c r="D16" s="31">
        <v>0</v>
      </c>
    </row>
    <row r="17" spans="1:4" ht="13.5" thickBot="1">
      <c r="A17" s="34"/>
      <c r="B17" s="34" t="s">
        <v>489</v>
      </c>
      <c r="C17" s="20"/>
      <c r="D17" s="31">
        <v>0</v>
      </c>
    </row>
    <row r="18" spans="1:4" ht="13.5" thickBot="1">
      <c r="A18" s="54" t="s">
        <v>368</v>
      </c>
      <c r="B18" s="54" t="s">
        <v>911</v>
      </c>
      <c r="C18" s="55"/>
      <c r="D18" s="56">
        <f>SUM(D19:D19)</f>
        <v>130000</v>
      </c>
    </row>
    <row r="19" spans="1:4" ht="12.75">
      <c r="A19" s="47" t="s">
        <v>12</v>
      </c>
      <c r="B19" s="34" t="s">
        <v>309</v>
      </c>
      <c r="C19" s="20" t="s">
        <v>328</v>
      </c>
      <c r="D19" s="31">
        <v>130000</v>
      </c>
    </row>
    <row r="20" spans="1:4" ht="13.5" thickBot="1">
      <c r="A20" s="34"/>
      <c r="B20" s="34"/>
      <c r="C20" s="20"/>
      <c r="D20" s="31"/>
    </row>
    <row r="21" spans="1:4" ht="13.5" thickBot="1">
      <c r="A21" s="54" t="s">
        <v>369</v>
      </c>
      <c r="B21" s="54" t="s">
        <v>912</v>
      </c>
      <c r="C21" s="55"/>
      <c r="D21" s="56">
        <f>SUM(D22+D29)</f>
        <v>130000</v>
      </c>
    </row>
    <row r="22" spans="1:4" ht="12.75">
      <c r="A22" s="47">
        <v>1</v>
      </c>
      <c r="B22" s="66" t="s">
        <v>913</v>
      </c>
      <c r="C22" s="67"/>
      <c r="D22" s="27">
        <f>SUM(D23:D27)</f>
        <v>45100</v>
      </c>
    </row>
    <row r="23" spans="1:4" ht="12.75">
      <c r="A23" s="50" t="s">
        <v>48</v>
      </c>
      <c r="B23" s="34" t="s">
        <v>914</v>
      </c>
      <c r="C23" s="20" t="s">
        <v>915</v>
      </c>
      <c r="D23" s="31">
        <v>4800</v>
      </c>
    </row>
    <row r="24" spans="1:4" ht="12.75">
      <c r="A24" s="50" t="s">
        <v>50</v>
      </c>
      <c r="B24" s="34" t="s">
        <v>68</v>
      </c>
      <c r="C24" s="20" t="s">
        <v>57</v>
      </c>
      <c r="D24" s="31">
        <v>10200</v>
      </c>
    </row>
    <row r="25" spans="1:4" ht="12.75">
      <c r="A25" s="50"/>
      <c r="B25" s="34" t="s">
        <v>158</v>
      </c>
      <c r="C25" s="20"/>
      <c r="D25" s="31"/>
    </row>
    <row r="26" spans="1:4" ht="12.75">
      <c r="A26" s="50"/>
      <c r="B26" s="34" t="s">
        <v>327</v>
      </c>
      <c r="C26" s="20"/>
      <c r="D26" s="31"/>
    </row>
    <row r="27" spans="1:4" ht="12.75">
      <c r="A27" s="50" t="s">
        <v>916</v>
      </c>
      <c r="B27" s="34" t="s">
        <v>124</v>
      </c>
      <c r="C27" s="20" t="s">
        <v>58</v>
      </c>
      <c r="D27" s="31">
        <v>30100</v>
      </c>
    </row>
    <row r="28" spans="1:4" ht="51">
      <c r="A28" s="50"/>
      <c r="B28" s="302" t="s">
        <v>159</v>
      </c>
      <c r="C28" s="20"/>
      <c r="D28" s="31"/>
    </row>
    <row r="29" spans="1:4" ht="12.75">
      <c r="A29" s="47">
        <v>2</v>
      </c>
      <c r="B29" s="66" t="s">
        <v>917</v>
      </c>
      <c r="C29" s="67"/>
      <c r="D29" s="27">
        <f>SUM(D30+D32)</f>
        <v>84900</v>
      </c>
    </row>
    <row r="30" spans="1:4" ht="25.5">
      <c r="A30" s="50" t="s">
        <v>48</v>
      </c>
      <c r="B30" s="302" t="s">
        <v>533</v>
      </c>
      <c r="C30" s="20" t="s">
        <v>918</v>
      </c>
      <c r="D30" s="31">
        <v>44900</v>
      </c>
    </row>
    <row r="31" spans="1:4" ht="12.75">
      <c r="A31" s="50"/>
      <c r="B31" s="34" t="s">
        <v>12</v>
      </c>
      <c r="C31" s="20"/>
      <c r="D31" s="31"/>
    </row>
    <row r="32" spans="1:4" ht="31.5" customHeight="1">
      <c r="A32" s="750" t="s">
        <v>50</v>
      </c>
      <c r="B32" s="302" t="s">
        <v>532</v>
      </c>
      <c r="C32" s="20" t="s">
        <v>918</v>
      </c>
      <c r="D32" s="31">
        <v>40000</v>
      </c>
    </row>
    <row r="33" spans="1:4" ht="13.5" thickBot="1">
      <c r="A33" s="34"/>
      <c r="B33" s="34" t="s">
        <v>12</v>
      </c>
      <c r="C33" s="20"/>
      <c r="D33" s="31"/>
    </row>
    <row r="34" spans="1:4" ht="13.5" thickBot="1">
      <c r="A34" s="54" t="s">
        <v>919</v>
      </c>
      <c r="B34" s="54" t="s">
        <v>490</v>
      </c>
      <c r="C34" s="55"/>
      <c r="D34" s="56">
        <f>SUM(D14+D18-D21)</f>
        <v>0</v>
      </c>
    </row>
    <row r="35" spans="1:4" ht="13.5" hidden="1" thickBot="1">
      <c r="A35" s="36"/>
      <c r="B35" s="36"/>
      <c r="C35" s="21"/>
      <c r="D35" s="3"/>
    </row>
    <row r="36" spans="1:4" ht="12.75">
      <c r="A36" s="34"/>
      <c r="B36" s="34" t="s">
        <v>487</v>
      </c>
      <c r="C36" s="20"/>
      <c r="D36" s="31">
        <f>SUM(D14+D18-D21)</f>
        <v>0</v>
      </c>
    </row>
    <row r="37" spans="1:4" ht="12.75">
      <c r="A37" s="34"/>
      <c r="B37" s="34" t="s">
        <v>488</v>
      </c>
      <c r="C37" s="20"/>
      <c r="D37" s="31">
        <v>0</v>
      </c>
    </row>
    <row r="38" spans="1:4" ht="13.5" thickBot="1">
      <c r="A38" s="36"/>
      <c r="B38" s="36" t="s">
        <v>489</v>
      </c>
      <c r="C38" s="21"/>
      <c r="D38" s="3">
        <v>0</v>
      </c>
    </row>
    <row r="39" spans="1:4" ht="13.5" thickTop="1">
      <c r="A39" s="33"/>
      <c r="B39" s="33"/>
      <c r="C39" s="33"/>
      <c r="D39" s="33"/>
    </row>
    <row r="40" spans="1:4" ht="12.75">
      <c r="A40" s="33"/>
      <c r="B40" s="46" t="s">
        <v>12</v>
      </c>
      <c r="C40" s="33"/>
      <c r="D40" s="33" t="s">
        <v>12</v>
      </c>
    </row>
    <row r="41" spans="1:4" ht="12.75">
      <c r="A41" s="33"/>
      <c r="B41" s="33"/>
      <c r="C41" s="33"/>
      <c r="D41" s="33"/>
    </row>
    <row r="42" spans="1:4" ht="12.75">
      <c r="A42" s="33"/>
      <c r="B42" s="33"/>
      <c r="C42" s="33"/>
      <c r="D42" s="33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2" sqref="C22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29.75390625" style="0" customWidth="1"/>
  </cols>
  <sheetData>
    <row r="1" spans="1:6" ht="15.75">
      <c r="A1" s="170"/>
      <c r="B1" s="170"/>
      <c r="C1" s="170" t="s">
        <v>599</v>
      </c>
      <c r="D1" s="170"/>
      <c r="E1" s="170"/>
      <c r="F1" s="170"/>
    </row>
    <row r="2" spans="1:6" ht="15.75">
      <c r="A2" s="170"/>
      <c r="B2" s="170"/>
      <c r="C2" s="170" t="s">
        <v>522</v>
      </c>
      <c r="D2" s="170"/>
      <c r="E2" s="170"/>
      <c r="F2" s="170"/>
    </row>
    <row r="3" spans="1:6" ht="15.75">
      <c r="A3" s="170"/>
      <c r="B3" s="170"/>
      <c r="C3" s="170" t="s">
        <v>571</v>
      </c>
      <c r="D3" s="170"/>
      <c r="E3" s="170"/>
      <c r="F3" s="170"/>
    </row>
    <row r="4" spans="1:6" ht="15.75">
      <c r="A4" s="170"/>
      <c r="B4" s="170"/>
      <c r="C4" s="170"/>
      <c r="D4" s="170"/>
      <c r="E4" s="170"/>
      <c r="F4" s="170"/>
    </row>
    <row r="5" spans="1:6" ht="15.75">
      <c r="A5" s="170"/>
      <c r="B5" s="170"/>
      <c r="C5" s="170"/>
      <c r="D5" s="170"/>
      <c r="E5" s="170"/>
      <c r="F5" s="170"/>
    </row>
    <row r="6" spans="1:6" ht="15.75">
      <c r="A6" s="170"/>
      <c r="B6" s="193" t="s">
        <v>600</v>
      </c>
      <c r="C6" s="213"/>
      <c r="D6" s="170"/>
      <c r="E6" s="170"/>
      <c r="F6" s="170"/>
    </row>
    <row r="7" spans="1:6" ht="15.75">
      <c r="A7" s="170"/>
      <c r="B7" s="49" t="s">
        <v>12</v>
      </c>
      <c r="C7" s="193" t="s">
        <v>865</v>
      </c>
      <c r="D7" s="170"/>
      <c r="E7" s="170"/>
      <c r="F7" s="170"/>
    </row>
    <row r="8" spans="1:6" ht="15.75">
      <c r="A8" s="170"/>
      <c r="B8" s="170"/>
      <c r="C8" s="193" t="s">
        <v>866</v>
      </c>
      <c r="D8" s="170"/>
      <c r="E8" s="170"/>
      <c r="F8" s="170"/>
    </row>
    <row r="9" spans="1:6" ht="15.75">
      <c r="A9" s="170"/>
      <c r="B9" s="170"/>
      <c r="C9" s="193"/>
      <c r="D9" s="170"/>
      <c r="E9" s="170"/>
      <c r="F9" s="170"/>
    </row>
    <row r="10" spans="1:6" ht="16.5" thickBot="1">
      <c r="A10" s="170"/>
      <c r="B10" s="170"/>
      <c r="C10" s="193"/>
      <c r="D10" s="170"/>
      <c r="E10" s="170" t="s">
        <v>793</v>
      </c>
      <c r="F10" s="170"/>
    </row>
    <row r="11" spans="1:6" ht="17.25" thickBot="1" thickTop="1">
      <c r="A11" s="195" t="s">
        <v>217</v>
      </c>
      <c r="B11" s="195" t="s">
        <v>550</v>
      </c>
      <c r="C11" s="196" t="s">
        <v>867</v>
      </c>
      <c r="D11" s="195" t="s">
        <v>1099</v>
      </c>
      <c r="E11" s="195" t="s">
        <v>161</v>
      </c>
      <c r="F11" s="170"/>
    </row>
    <row r="12" spans="1:6" ht="16.5" thickTop="1">
      <c r="A12" s="187"/>
      <c r="B12" s="214"/>
      <c r="C12" s="215"/>
      <c r="D12" s="217"/>
      <c r="E12" s="217"/>
      <c r="F12" s="170"/>
    </row>
    <row r="13" spans="1:6" ht="15.75">
      <c r="A13" s="187">
        <v>852</v>
      </c>
      <c r="B13" s="178" t="s">
        <v>958</v>
      </c>
      <c r="C13" s="179" t="s">
        <v>1070</v>
      </c>
      <c r="D13" s="180">
        <v>900</v>
      </c>
      <c r="E13" s="180">
        <v>1800</v>
      </c>
      <c r="F13" s="170"/>
    </row>
    <row r="14" spans="1:6" ht="15.75">
      <c r="A14" s="187">
        <v>921</v>
      </c>
      <c r="B14" s="214">
        <v>92116</v>
      </c>
      <c r="C14" s="215" t="s">
        <v>818</v>
      </c>
      <c r="D14" s="216">
        <v>33000</v>
      </c>
      <c r="E14" s="216">
        <v>33000</v>
      </c>
      <c r="F14" s="170"/>
    </row>
    <row r="15" spans="1:6" ht="15.75">
      <c r="A15" s="187"/>
      <c r="B15" s="214"/>
      <c r="C15" s="215" t="s">
        <v>819</v>
      </c>
      <c r="D15" s="217"/>
      <c r="E15" s="217"/>
      <c r="F15" s="170"/>
    </row>
    <row r="16" spans="1:6" ht="16.5" thickBot="1">
      <c r="A16" s="218"/>
      <c r="B16" s="181"/>
      <c r="C16" s="179"/>
      <c r="D16" s="180"/>
      <c r="E16" s="180"/>
      <c r="F16" s="170"/>
    </row>
    <row r="17" spans="1:6" ht="17.25" thickBot="1" thickTop="1">
      <c r="A17" s="182" t="s">
        <v>12</v>
      </c>
      <c r="B17" s="183" t="s">
        <v>12</v>
      </c>
      <c r="C17" s="184" t="s">
        <v>869</v>
      </c>
      <c r="D17" s="182">
        <f>SUM(D13:D16)</f>
        <v>33900</v>
      </c>
      <c r="E17" s="182">
        <f>SUM(E13:E16)</f>
        <v>34800</v>
      </c>
      <c r="F17" s="170"/>
    </row>
    <row r="18" ht="13.5" thickTop="1"/>
  </sheetData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0"/>
  <sheetViews>
    <sheetView workbookViewId="0" topLeftCell="A479">
      <selection activeCell="B498" sqref="B498"/>
    </sheetView>
  </sheetViews>
  <sheetFormatPr defaultColWidth="9.00390625" defaultRowHeight="12.75"/>
  <cols>
    <col min="1" max="1" width="5.25390625" style="18" customWidth="1"/>
    <col min="2" max="2" width="4.875" style="12" customWidth="1"/>
    <col min="3" max="3" width="50.00390625" style="0" customWidth="1"/>
    <col min="4" max="4" width="13.375" style="0" customWidth="1"/>
    <col min="5" max="5" width="12.00390625" style="0" customWidth="1"/>
    <col min="6" max="6" width="7.75390625" style="0" customWidth="1"/>
    <col min="7" max="8" width="10.125" style="0" bestFit="1" customWidth="1"/>
    <col min="9" max="9" width="9.75390625" style="0" bestFit="1" customWidth="1"/>
  </cols>
  <sheetData>
    <row r="1" spans="1:6" ht="15">
      <c r="A1" s="571" t="s">
        <v>12</v>
      </c>
      <c r="B1" s="572"/>
      <c r="C1" s="573" t="s">
        <v>573</v>
      </c>
      <c r="D1" s="329"/>
      <c r="E1" s="329"/>
      <c r="F1" s="329"/>
    </row>
    <row r="2" spans="1:6" ht="12.75">
      <c r="A2" s="571" t="s">
        <v>12</v>
      </c>
      <c r="B2" s="572"/>
      <c r="C2" s="574" t="s">
        <v>522</v>
      </c>
      <c r="D2" s="329"/>
      <c r="E2" s="329"/>
      <c r="F2" s="329"/>
    </row>
    <row r="3" spans="1:6" ht="12.75">
      <c r="A3" s="571" t="s">
        <v>12</v>
      </c>
      <c r="B3" s="572"/>
      <c r="C3" s="575" t="s">
        <v>652</v>
      </c>
      <c r="D3" s="329"/>
      <c r="E3" s="329"/>
      <c r="F3" s="329"/>
    </row>
    <row r="4" spans="1:6" ht="12.75">
      <c r="A4" s="571"/>
      <c r="B4" s="572"/>
      <c r="C4" s="329"/>
      <c r="D4" s="329"/>
      <c r="E4" s="329"/>
      <c r="F4" s="329"/>
    </row>
    <row r="5" spans="1:6" ht="12.75">
      <c r="A5" s="571"/>
      <c r="B5" s="572"/>
      <c r="C5" s="330" t="s">
        <v>585</v>
      </c>
      <c r="D5" s="329"/>
      <c r="E5" s="329"/>
      <c r="F5" s="329"/>
    </row>
    <row r="6" spans="1:6" ht="13.5" thickBot="1">
      <c r="A6" s="571"/>
      <c r="B6" s="572"/>
      <c r="C6" s="329"/>
      <c r="D6" s="329"/>
      <c r="E6" s="329" t="s">
        <v>793</v>
      </c>
      <c r="F6" s="329"/>
    </row>
    <row r="7" spans="1:6" ht="13.5" thickTop="1">
      <c r="A7" s="576" t="s">
        <v>8</v>
      </c>
      <c r="B7" s="577"/>
      <c r="C7" s="578" t="s">
        <v>9</v>
      </c>
      <c r="D7" s="579" t="s">
        <v>119</v>
      </c>
      <c r="E7" s="578" t="s">
        <v>366</v>
      </c>
      <c r="F7" s="811" t="s">
        <v>433</v>
      </c>
    </row>
    <row r="8" spans="1:6" ht="12.75">
      <c r="A8" s="580" t="s">
        <v>10</v>
      </c>
      <c r="B8" s="348" t="s">
        <v>984</v>
      </c>
      <c r="C8" s="581" t="s">
        <v>11</v>
      </c>
      <c r="D8" s="581" t="s">
        <v>501</v>
      </c>
      <c r="E8" s="581" t="s">
        <v>1100</v>
      </c>
      <c r="F8" s="84" t="s">
        <v>434</v>
      </c>
    </row>
    <row r="9" spans="1:6" ht="13.5" thickBot="1">
      <c r="A9" s="580"/>
      <c r="B9" s="582"/>
      <c r="C9" s="581"/>
      <c r="D9" s="581" t="s">
        <v>851</v>
      </c>
      <c r="E9" s="581" t="s">
        <v>502</v>
      </c>
      <c r="F9" s="86" t="s">
        <v>436</v>
      </c>
    </row>
    <row r="10" spans="1:6" ht="14.25" thickBot="1" thickTop="1">
      <c r="A10" s="688" t="s">
        <v>435</v>
      </c>
      <c r="B10" s="690">
        <v>2</v>
      </c>
      <c r="C10" s="689">
        <v>3</v>
      </c>
      <c r="D10" s="689">
        <v>4</v>
      </c>
      <c r="E10" s="689">
        <v>5</v>
      </c>
      <c r="F10" s="98">
        <v>6</v>
      </c>
    </row>
    <row r="11" spans="1:6" ht="14.25" thickBot="1" thickTop="1">
      <c r="A11" s="685" t="s">
        <v>54</v>
      </c>
      <c r="B11" s="686"/>
      <c r="C11" s="687" t="s">
        <v>53</v>
      </c>
      <c r="D11" s="687">
        <f>SUM(D12+D14+D18+D28+D30+D32+D34)</f>
        <v>4215952</v>
      </c>
      <c r="E11" s="687">
        <f>SUM(E12+E14+E18+E28+E30+E32+E34)</f>
        <v>1908280</v>
      </c>
      <c r="F11" s="503">
        <f>E11/D11*100</f>
        <v>45.26332368110453</v>
      </c>
    </row>
    <row r="12" spans="1:6" ht="13.5" thickTop="1">
      <c r="A12" s="580" t="s">
        <v>55</v>
      </c>
      <c r="B12" s="586"/>
      <c r="C12" s="587" t="s">
        <v>13</v>
      </c>
      <c r="D12" s="587">
        <f>D13</f>
        <v>1000</v>
      </c>
      <c r="E12" s="587">
        <f>E13</f>
        <v>1000</v>
      </c>
      <c r="F12" s="692">
        <f aca="true" t="shared" si="0" ref="F12:F86">E12/D12*100</f>
        <v>100</v>
      </c>
    </row>
    <row r="13" spans="1:6" ht="12.75">
      <c r="A13" s="588"/>
      <c r="B13" s="589" t="s">
        <v>57</v>
      </c>
      <c r="C13" s="590" t="s">
        <v>15</v>
      </c>
      <c r="D13" s="590">
        <v>1000</v>
      </c>
      <c r="E13" s="590">
        <v>1000</v>
      </c>
      <c r="F13" s="691">
        <f t="shared" si="0"/>
        <v>100</v>
      </c>
    </row>
    <row r="14" spans="1:6" ht="12.75">
      <c r="A14" s="588" t="s">
        <v>60</v>
      </c>
      <c r="B14" s="589"/>
      <c r="C14" s="591" t="s">
        <v>1035</v>
      </c>
      <c r="D14" s="591">
        <f>SUM(D15:D17)</f>
        <v>1156</v>
      </c>
      <c r="E14" s="591">
        <f>SUM(E15:E17)</f>
        <v>2460</v>
      </c>
      <c r="F14" s="691">
        <f t="shared" si="0"/>
        <v>212.80276816608995</v>
      </c>
    </row>
    <row r="15" spans="1:6" ht="12.75">
      <c r="A15" s="588"/>
      <c r="B15" s="589" t="s">
        <v>101</v>
      </c>
      <c r="C15" s="590" t="s">
        <v>932</v>
      </c>
      <c r="D15" s="590">
        <v>106</v>
      </c>
      <c r="E15" s="590">
        <v>0</v>
      </c>
      <c r="F15" s="691">
        <f t="shared" si="0"/>
        <v>0</v>
      </c>
    </row>
    <row r="16" spans="1:6" ht="12.75">
      <c r="A16" s="588"/>
      <c r="B16" s="589" t="s">
        <v>57</v>
      </c>
      <c r="C16" s="590" t="s">
        <v>68</v>
      </c>
      <c r="D16" s="590">
        <v>800</v>
      </c>
      <c r="E16" s="590">
        <v>2060</v>
      </c>
      <c r="F16" s="691">
        <f t="shared" si="0"/>
        <v>257.5</v>
      </c>
    </row>
    <row r="17" spans="1:6" ht="12.75">
      <c r="A17" s="588"/>
      <c r="B17" s="589" t="s">
        <v>58</v>
      </c>
      <c r="C17" s="590" t="s">
        <v>124</v>
      </c>
      <c r="D17" s="590">
        <v>250</v>
      </c>
      <c r="E17" s="590">
        <v>400</v>
      </c>
      <c r="F17" s="691">
        <f t="shared" si="0"/>
        <v>160</v>
      </c>
    </row>
    <row r="18" spans="1:6" ht="12.75">
      <c r="A18" s="588" t="s">
        <v>64</v>
      </c>
      <c r="B18" s="589" t="s">
        <v>12</v>
      </c>
      <c r="C18" s="591" t="s">
        <v>65</v>
      </c>
      <c r="D18" s="591">
        <f>SUM(D19)</f>
        <v>4128666</v>
      </c>
      <c r="E18" s="591">
        <f>SUM(E19)</f>
        <v>1717213</v>
      </c>
      <c r="F18" s="691">
        <f t="shared" si="0"/>
        <v>41.59244172330724</v>
      </c>
    </row>
    <row r="19" spans="1:6" ht="12.75">
      <c r="A19" s="588"/>
      <c r="B19" s="589"/>
      <c r="C19" s="590" t="s">
        <v>935</v>
      </c>
      <c r="D19" s="590">
        <f>SUM(D20:D27)</f>
        <v>4128666</v>
      </c>
      <c r="E19" s="590">
        <f>SUM(E20:E27)</f>
        <v>1717213</v>
      </c>
      <c r="F19" s="691">
        <f t="shared" si="0"/>
        <v>41.59244172330724</v>
      </c>
    </row>
    <row r="20" spans="1:6" ht="12.75">
      <c r="A20" s="588"/>
      <c r="B20" s="589" t="s">
        <v>66</v>
      </c>
      <c r="C20" s="590" t="s">
        <v>838</v>
      </c>
      <c r="D20" s="592">
        <v>138863</v>
      </c>
      <c r="E20" s="592">
        <v>181987</v>
      </c>
      <c r="F20" s="691">
        <f t="shared" si="0"/>
        <v>131.05506866479914</v>
      </c>
    </row>
    <row r="21" spans="1:6" ht="12.75">
      <c r="A21" s="588"/>
      <c r="B21" s="589" t="s">
        <v>510</v>
      </c>
      <c r="C21" s="590" t="s">
        <v>847</v>
      </c>
      <c r="D21" s="592">
        <v>190345</v>
      </c>
      <c r="E21" s="592"/>
      <c r="F21" s="691">
        <f t="shared" si="0"/>
        <v>0</v>
      </c>
    </row>
    <row r="22" spans="1:6" ht="12.75">
      <c r="A22" s="588"/>
      <c r="B22" s="589" t="s">
        <v>510</v>
      </c>
      <c r="C22" s="590" t="s">
        <v>845</v>
      </c>
      <c r="D22" s="592">
        <v>1907904</v>
      </c>
      <c r="E22" s="592"/>
      <c r="F22" s="691">
        <f t="shared" si="0"/>
        <v>0</v>
      </c>
    </row>
    <row r="23" spans="1:6" ht="12.75">
      <c r="A23" s="588"/>
      <c r="B23" s="589" t="s">
        <v>66</v>
      </c>
      <c r="C23" s="590" t="s">
        <v>209</v>
      </c>
      <c r="D23" s="592"/>
      <c r="E23" s="592">
        <v>30000</v>
      </c>
      <c r="F23" s="691"/>
    </row>
    <row r="24" spans="1:6" ht="12.75">
      <c r="A24" s="588"/>
      <c r="B24" s="589" t="s">
        <v>66</v>
      </c>
      <c r="C24" s="590" t="s">
        <v>210</v>
      </c>
      <c r="D24" s="592"/>
      <c r="E24" s="592">
        <v>35000</v>
      </c>
      <c r="F24" s="691"/>
    </row>
    <row r="25" spans="1:6" ht="12.75">
      <c r="A25" s="588"/>
      <c r="B25" s="589" t="s">
        <v>936</v>
      </c>
      <c r="C25" s="590" t="s">
        <v>839</v>
      </c>
      <c r="D25" s="592">
        <v>1811454</v>
      </c>
      <c r="E25" s="592">
        <v>0</v>
      </c>
      <c r="F25" s="691">
        <f t="shared" si="0"/>
        <v>0</v>
      </c>
    </row>
    <row r="26" spans="1:7" ht="25.5">
      <c r="A26" s="588"/>
      <c r="B26" s="589" t="s">
        <v>66</v>
      </c>
      <c r="C26" s="593" t="s">
        <v>899</v>
      </c>
      <c r="D26" s="592">
        <v>66430</v>
      </c>
      <c r="E26" s="592">
        <v>305116</v>
      </c>
      <c r="F26" s="691">
        <f t="shared" si="0"/>
        <v>459.30453108535295</v>
      </c>
      <c r="G26" t="s">
        <v>12</v>
      </c>
    </row>
    <row r="27" spans="1:6" ht="25.5">
      <c r="A27" s="588"/>
      <c r="B27" s="589" t="s">
        <v>66</v>
      </c>
      <c r="C27" s="593" t="s">
        <v>846</v>
      </c>
      <c r="D27" s="592">
        <v>13670</v>
      </c>
      <c r="E27" s="592">
        <v>1165110</v>
      </c>
      <c r="F27" s="691">
        <f t="shared" si="0"/>
        <v>8523.116313094368</v>
      </c>
    </row>
    <row r="28" spans="1:6" ht="12.75">
      <c r="A28" s="588" t="s">
        <v>56</v>
      </c>
      <c r="B28" s="589" t="s">
        <v>12</v>
      </c>
      <c r="C28" s="591" t="s">
        <v>16</v>
      </c>
      <c r="D28" s="591">
        <f>D29</f>
        <v>300</v>
      </c>
      <c r="E28" s="591">
        <f>E29</f>
        <v>500</v>
      </c>
      <c r="F28" s="691">
        <f t="shared" si="0"/>
        <v>166.66666666666669</v>
      </c>
    </row>
    <row r="29" spans="1:6" ht="12.75">
      <c r="A29" s="588"/>
      <c r="B29" s="589" t="s">
        <v>58</v>
      </c>
      <c r="C29" s="590" t="s">
        <v>635</v>
      </c>
      <c r="D29" s="590">
        <v>300</v>
      </c>
      <c r="E29" s="590">
        <v>500</v>
      </c>
      <c r="F29" s="691">
        <f t="shared" si="0"/>
        <v>166.66666666666669</v>
      </c>
    </row>
    <row r="30" spans="1:6" ht="12.75">
      <c r="A30" s="588" t="s">
        <v>1021</v>
      </c>
      <c r="B30" s="589"/>
      <c r="C30" s="591" t="s">
        <v>1024</v>
      </c>
      <c r="D30" s="591">
        <f>D31</f>
        <v>10800</v>
      </c>
      <c r="E30" s="591">
        <f>E31</f>
        <v>8000</v>
      </c>
      <c r="F30" s="691">
        <f t="shared" si="0"/>
        <v>74.07407407407408</v>
      </c>
    </row>
    <row r="31" spans="1:6" ht="12.75">
      <c r="A31" s="588"/>
      <c r="B31" s="589" t="s">
        <v>1025</v>
      </c>
      <c r="C31" s="590" t="s">
        <v>1026</v>
      </c>
      <c r="D31" s="590">
        <v>10800</v>
      </c>
      <c r="E31" s="590">
        <v>8000</v>
      </c>
      <c r="F31" s="691">
        <f t="shared" si="0"/>
        <v>74.07407407407408</v>
      </c>
    </row>
    <row r="32" spans="1:6" ht="25.5">
      <c r="A32" s="588" t="s">
        <v>636</v>
      </c>
      <c r="B32" s="589" t="s">
        <v>12</v>
      </c>
      <c r="C32" s="594" t="s">
        <v>637</v>
      </c>
      <c r="D32" s="591">
        <f>D33</f>
        <v>71630</v>
      </c>
      <c r="E32" s="591">
        <f>E33</f>
        <v>177407</v>
      </c>
      <c r="F32" s="691">
        <f t="shared" si="0"/>
        <v>247.67136674577694</v>
      </c>
    </row>
    <row r="33" spans="1:7" ht="25.5">
      <c r="A33" s="588"/>
      <c r="B33" s="589" t="s">
        <v>510</v>
      </c>
      <c r="C33" s="593" t="s">
        <v>638</v>
      </c>
      <c r="D33" s="590">
        <v>71630</v>
      </c>
      <c r="E33" s="590">
        <v>177407</v>
      </c>
      <c r="F33" s="691">
        <f t="shared" si="0"/>
        <v>247.67136674577694</v>
      </c>
      <c r="G33" t="s">
        <v>12</v>
      </c>
    </row>
    <row r="34" spans="1:6" ht="12.75">
      <c r="A34" s="588" t="s">
        <v>67</v>
      </c>
      <c r="B34" s="589"/>
      <c r="C34" s="591" t="s">
        <v>19</v>
      </c>
      <c r="D34" s="591">
        <f>SUM(D35:D36)</f>
        <v>2400</v>
      </c>
      <c r="E34" s="591">
        <f>SUM(E35:E36)</f>
        <v>1700</v>
      </c>
      <c r="F34" s="691">
        <f t="shared" si="0"/>
        <v>70.83333333333334</v>
      </c>
    </row>
    <row r="35" spans="1:6" ht="12.75">
      <c r="A35" s="588"/>
      <c r="B35" s="589" t="s">
        <v>929</v>
      </c>
      <c r="C35" s="590" t="s">
        <v>423</v>
      </c>
      <c r="D35" s="590">
        <v>1700</v>
      </c>
      <c r="E35" s="590">
        <v>1700</v>
      </c>
      <c r="F35" s="691">
        <f t="shared" si="0"/>
        <v>100</v>
      </c>
    </row>
    <row r="36" spans="1:6" ht="13.5" thickBot="1">
      <c r="A36" s="588"/>
      <c r="B36" s="589" t="s">
        <v>58</v>
      </c>
      <c r="C36" s="590" t="s">
        <v>513</v>
      </c>
      <c r="D36" s="590">
        <v>700</v>
      </c>
      <c r="E36" s="590">
        <v>0</v>
      </c>
      <c r="F36" s="693">
        <f t="shared" si="0"/>
        <v>0</v>
      </c>
    </row>
    <row r="37" spans="1:6" ht="14.25" thickBot="1" thickTop="1">
      <c r="A37" s="583" t="s">
        <v>94</v>
      </c>
      <c r="B37" s="584"/>
      <c r="C37" s="595" t="s">
        <v>95</v>
      </c>
      <c r="D37" s="585">
        <f>D38</f>
        <v>10000</v>
      </c>
      <c r="E37" s="585">
        <f>E38</f>
        <v>0</v>
      </c>
      <c r="F37" s="503">
        <f t="shared" si="0"/>
        <v>0</v>
      </c>
    </row>
    <row r="38" spans="1:6" ht="13.5" thickTop="1">
      <c r="A38" s="596" t="s">
        <v>96</v>
      </c>
      <c r="B38" s="586" t="s">
        <v>12</v>
      </c>
      <c r="C38" s="587" t="s">
        <v>97</v>
      </c>
      <c r="D38" s="587">
        <f>D39</f>
        <v>10000</v>
      </c>
      <c r="E38" s="587">
        <f>E39</f>
        <v>0</v>
      </c>
      <c r="F38" s="692">
        <f t="shared" si="0"/>
        <v>0</v>
      </c>
    </row>
    <row r="39" spans="1:7" ht="13.5" thickBot="1">
      <c r="A39" s="580"/>
      <c r="B39" s="597" t="s">
        <v>66</v>
      </c>
      <c r="C39" s="598" t="s">
        <v>639</v>
      </c>
      <c r="D39" s="599">
        <v>10000</v>
      </c>
      <c r="E39" s="599">
        <v>0</v>
      </c>
      <c r="F39" s="693">
        <f t="shared" si="0"/>
        <v>0</v>
      </c>
      <c r="G39" t="s">
        <v>12</v>
      </c>
    </row>
    <row r="40" spans="1:6" ht="14.25" thickBot="1" thickTop="1">
      <c r="A40" s="583" t="s">
        <v>70</v>
      </c>
      <c r="B40" s="584"/>
      <c r="C40" s="585" t="s">
        <v>69</v>
      </c>
      <c r="D40" s="585">
        <f>SUM(D41+D44+D46+D51)</f>
        <v>1876778</v>
      </c>
      <c r="E40" s="585">
        <f>SUM(E41+E44+E46+E51)</f>
        <v>1111500</v>
      </c>
      <c r="F40" s="503">
        <f t="shared" si="0"/>
        <v>59.223840006649695</v>
      </c>
    </row>
    <row r="41" spans="1:6" ht="13.5" thickTop="1">
      <c r="A41" s="580" t="s">
        <v>830</v>
      </c>
      <c r="B41" s="597"/>
      <c r="C41" s="600" t="s">
        <v>820</v>
      </c>
      <c r="D41" s="600">
        <f>D43</f>
        <v>3424</v>
      </c>
      <c r="E41" s="600">
        <f>SUM(E42:E43)</f>
        <v>35000</v>
      </c>
      <c r="F41" s="502">
        <f t="shared" si="0"/>
        <v>1022.196261682243</v>
      </c>
    </row>
    <row r="42" spans="1:6" ht="12.75">
      <c r="A42" s="601"/>
      <c r="B42" s="589" t="s">
        <v>61</v>
      </c>
      <c r="C42" s="590" t="s">
        <v>352</v>
      </c>
      <c r="D42" s="590"/>
      <c r="E42" s="590">
        <v>35000</v>
      </c>
      <c r="F42" s="691"/>
    </row>
    <row r="43" spans="1:6" ht="25.5">
      <c r="A43" s="601"/>
      <c r="B43" s="589" t="s">
        <v>340</v>
      </c>
      <c r="C43" s="593" t="s">
        <v>640</v>
      </c>
      <c r="D43" s="590">
        <v>3424</v>
      </c>
      <c r="E43" s="590">
        <v>0</v>
      </c>
      <c r="F43" s="691">
        <f t="shared" si="0"/>
        <v>0</v>
      </c>
    </row>
    <row r="44" spans="1:6" ht="12.75">
      <c r="A44" s="580" t="s">
        <v>841</v>
      </c>
      <c r="B44" s="597"/>
      <c r="C44" s="600" t="s">
        <v>842</v>
      </c>
      <c r="D44" s="600">
        <f>D45</f>
        <v>4330</v>
      </c>
      <c r="E44" s="600">
        <f>E45</f>
        <v>0</v>
      </c>
      <c r="F44" s="692">
        <f t="shared" si="0"/>
        <v>0</v>
      </c>
    </row>
    <row r="45" spans="1:7" ht="25.5">
      <c r="A45" s="601"/>
      <c r="B45" s="589" t="s">
        <v>340</v>
      </c>
      <c r="C45" s="593" t="s">
        <v>640</v>
      </c>
      <c r="D45" s="590">
        <v>4330</v>
      </c>
      <c r="E45" s="590"/>
      <c r="F45" s="691">
        <f t="shared" si="0"/>
        <v>0</v>
      </c>
      <c r="G45" t="s">
        <v>12</v>
      </c>
    </row>
    <row r="46" spans="1:6" ht="12.75">
      <c r="A46" s="580" t="s">
        <v>71</v>
      </c>
      <c r="B46" s="586"/>
      <c r="C46" s="587" t="s">
        <v>72</v>
      </c>
      <c r="D46" s="587">
        <f>SUM(D47:D48)</f>
        <v>60086</v>
      </c>
      <c r="E46" s="587">
        <f>SUM(E47:E48)</f>
        <v>62500</v>
      </c>
      <c r="F46" s="691">
        <f t="shared" si="0"/>
        <v>104.01757480943981</v>
      </c>
    </row>
    <row r="47" spans="1:6" ht="25.5">
      <c r="A47" s="580"/>
      <c r="B47" s="586" t="s">
        <v>340</v>
      </c>
      <c r="C47" s="602" t="s">
        <v>641</v>
      </c>
      <c r="D47" s="603">
        <v>10086</v>
      </c>
      <c r="E47" s="603"/>
      <c r="F47" s="691">
        <f t="shared" si="0"/>
        <v>0</v>
      </c>
    </row>
    <row r="48" spans="1:6" ht="12.75">
      <c r="A48" s="601"/>
      <c r="B48" s="586"/>
      <c r="C48" s="604" t="s">
        <v>126</v>
      </c>
      <c r="D48" s="592">
        <f>SUM(D49:D50)</f>
        <v>50000</v>
      </c>
      <c r="E48" s="592">
        <f>SUM(E49:E50)</f>
        <v>62500</v>
      </c>
      <c r="F48" s="691">
        <f t="shared" si="0"/>
        <v>125</v>
      </c>
    </row>
    <row r="49" spans="1:6" ht="12.75">
      <c r="A49" s="601"/>
      <c r="B49" s="586" t="s">
        <v>6</v>
      </c>
      <c r="C49" s="604" t="s">
        <v>353</v>
      </c>
      <c r="D49" s="590">
        <v>20000</v>
      </c>
      <c r="E49" s="590">
        <v>26500</v>
      </c>
      <c r="F49" s="691">
        <f t="shared" si="0"/>
        <v>132.5</v>
      </c>
    </row>
    <row r="50" spans="1:6" ht="24" customHeight="1">
      <c r="A50" s="588"/>
      <c r="B50" s="589" t="s">
        <v>6</v>
      </c>
      <c r="C50" s="593" t="s">
        <v>900</v>
      </c>
      <c r="D50" s="592">
        <v>30000</v>
      </c>
      <c r="E50" s="592">
        <v>36000</v>
      </c>
      <c r="F50" s="691">
        <f t="shared" si="0"/>
        <v>120</v>
      </c>
    </row>
    <row r="51" spans="1:6" ht="12.75">
      <c r="A51" s="588" t="s">
        <v>73</v>
      </c>
      <c r="B51" s="589"/>
      <c r="C51" s="591" t="s">
        <v>74</v>
      </c>
      <c r="D51" s="591">
        <f>SUM(D52:D56)</f>
        <v>1808938</v>
      </c>
      <c r="E51" s="591">
        <f>SUM(E52:E56)</f>
        <v>1014000</v>
      </c>
      <c r="F51" s="691">
        <f t="shared" si="0"/>
        <v>56.05498917044144</v>
      </c>
    </row>
    <row r="52" spans="1:6" ht="12.75">
      <c r="A52" s="588"/>
      <c r="B52" s="589" t="s">
        <v>403</v>
      </c>
      <c r="C52" s="605" t="s">
        <v>404</v>
      </c>
      <c r="D52" s="590">
        <v>10000</v>
      </c>
      <c r="E52" s="590"/>
      <c r="F52" s="691">
        <f t="shared" si="0"/>
        <v>0</v>
      </c>
    </row>
    <row r="53" spans="1:6" ht="12.75">
      <c r="A53" s="588"/>
      <c r="B53" s="589" t="s">
        <v>57</v>
      </c>
      <c r="C53" s="605" t="s">
        <v>348</v>
      </c>
      <c r="D53" s="590">
        <v>200000</v>
      </c>
      <c r="E53" s="590">
        <v>5000</v>
      </c>
      <c r="F53" s="691"/>
    </row>
    <row r="54" spans="1:7" ht="12.75">
      <c r="A54" s="588"/>
      <c r="B54" s="589" t="s">
        <v>61</v>
      </c>
      <c r="C54" s="590" t="s">
        <v>440</v>
      </c>
      <c r="D54" s="590">
        <v>240000</v>
      </c>
      <c r="E54" s="590">
        <v>170000</v>
      </c>
      <c r="F54" s="691">
        <f t="shared" si="0"/>
        <v>70.83333333333334</v>
      </c>
      <c r="G54" t="s">
        <v>12</v>
      </c>
    </row>
    <row r="55" spans="1:6" ht="12.75">
      <c r="A55" s="588"/>
      <c r="B55" s="589" t="s">
        <v>58</v>
      </c>
      <c r="C55" s="604" t="s">
        <v>938</v>
      </c>
      <c r="D55" s="590">
        <v>209451</v>
      </c>
      <c r="E55" s="590">
        <v>159000</v>
      </c>
      <c r="F55" s="691">
        <f t="shared" si="0"/>
        <v>75.91274331466549</v>
      </c>
    </row>
    <row r="56" spans="1:6" ht="12.75">
      <c r="A56" s="588"/>
      <c r="B56" s="589"/>
      <c r="C56" s="590" t="s">
        <v>126</v>
      </c>
      <c r="D56" s="590">
        <f>SUM(D57:D69)</f>
        <v>1149487</v>
      </c>
      <c r="E56" s="590">
        <f>SUM(E57:E69)</f>
        <v>680000</v>
      </c>
      <c r="F56" s="691">
        <f t="shared" si="0"/>
        <v>59.156823870126416</v>
      </c>
    </row>
    <row r="57" spans="1:6" ht="12.75">
      <c r="A57" s="588"/>
      <c r="B57" s="589" t="s">
        <v>66</v>
      </c>
      <c r="C57" s="590" t="s">
        <v>642</v>
      </c>
      <c r="D57" s="592">
        <v>22000</v>
      </c>
      <c r="E57" s="592">
        <v>14000</v>
      </c>
      <c r="F57" s="691">
        <f t="shared" si="0"/>
        <v>63.63636363636363</v>
      </c>
    </row>
    <row r="58" spans="1:6" ht="12.75">
      <c r="A58" s="588"/>
      <c r="B58" s="589" t="s">
        <v>66</v>
      </c>
      <c r="C58" s="590" t="s">
        <v>1037</v>
      </c>
      <c r="D58" s="592"/>
      <c r="E58" s="592">
        <v>49000</v>
      </c>
      <c r="F58" s="691"/>
    </row>
    <row r="59" spans="1:6" ht="12.75">
      <c r="A59" s="588"/>
      <c r="B59" s="589" t="s">
        <v>66</v>
      </c>
      <c r="C59" s="590" t="s">
        <v>871</v>
      </c>
      <c r="D59" s="592"/>
      <c r="E59" s="592">
        <v>27000</v>
      </c>
      <c r="F59" s="691"/>
    </row>
    <row r="60" spans="1:6" ht="12.75">
      <c r="A60" s="588"/>
      <c r="B60" s="589" t="s">
        <v>66</v>
      </c>
      <c r="C60" s="590" t="s">
        <v>207</v>
      </c>
      <c r="D60" s="592"/>
      <c r="E60" s="592">
        <v>10000</v>
      </c>
      <c r="F60" s="691"/>
    </row>
    <row r="61" spans="1:6" ht="12.75">
      <c r="A61" s="588"/>
      <c r="B61" s="589" t="s">
        <v>66</v>
      </c>
      <c r="C61" s="590" t="s">
        <v>742</v>
      </c>
      <c r="D61" s="592">
        <v>240220</v>
      </c>
      <c r="E61" s="592"/>
      <c r="F61" s="691">
        <f t="shared" si="0"/>
        <v>0</v>
      </c>
    </row>
    <row r="62" spans="1:6" ht="12.75">
      <c r="A62" s="588"/>
      <c r="B62" s="589" t="s">
        <v>66</v>
      </c>
      <c r="C62" s="590" t="s">
        <v>872</v>
      </c>
      <c r="D62" s="592"/>
      <c r="E62" s="592">
        <v>150000</v>
      </c>
      <c r="F62" s="691"/>
    </row>
    <row r="63" spans="1:6" ht="12.75">
      <c r="A63" s="588"/>
      <c r="B63" s="589" t="s">
        <v>66</v>
      </c>
      <c r="C63" s="590" t="s">
        <v>1038</v>
      </c>
      <c r="D63" s="592"/>
      <c r="E63" s="592">
        <v>100000</v>
      </c>
      <c r="F63" s="691"/>
    </row>
    <row r="64" spans="1:6" ht="12.75">
      <c r="A64" s="588"/>
      <c r="B64" s="589" t="s">
        <v>66</v>
      </c>
      <c r="C64" s="590" t="s">
        <v>1039</v>
      </c>
      <c r="D64" s="592"/>
      <c r="E64" s="592">
        <v>60000</v>
      </c>
      <c r="F64" s="691"/>
    </row>
    <row r="65" spans="1:7" ht="12.75">
      <c r="A65" s="588"/>
      <c r="B65" s="589" t="s">
        <v>66</v>
      </c>
      <c r="C65" s="590" t="s">
        <v>643</v>
      </c>
      <c r="D65" s="592">
        <v>80000</v>
      </c>
      <c r="E65" s="592">
        <v>0</v>
      </c>
      <c r="F65" s="691">
        <f t="shared" si="0"/>
        <v>0</v>
      </c>
      <c r="G65" t="s">
        <v>12</v>
      </c>
    </row>
    <row r="66" spans="1:6" ht="12.75">
      <c r="A66" s="588"/>
      <c r="B66" s="589" t="s">
        <v>936</v>
      </c>
      <c r="C66" s="590" t="s">
        <v>515</v>
      </c>
      <c r="D66" s="592">
        <v>631122</v>
      </c>
      <c r="E66" s="592"/>
      <c r="F66" s="691">
        <f t="shared" si="0"/>
        <v>0</v>
      </c>
    </row>
    <row r="67" spans="1:6" ht="12.75">
      <c r="A67" s="588"/>
      <c r="B67" s="589" t="s">
        <v>66</v>
      </c>
      <c r="C67" s="590" t="s">
        <v>212</v>
      </c>
      <c r="D67" s="592"/>
      <c r="E67" s="592">
        <v>150000</v>
      </c>
      <c r="F67" s="693"/>
    </row>
    <row r="68" spans="1:6" ht="12.75">
      <c r="A68" s="588"/>
      <c r="B68" s="589" t="s">
        <v>66</v>
      </c>
      <c r="C68" s="590" t="s">
        <v>211</v>
      </c>
      <c r="D68" s="592"/>
      <c r="E68" s="592">
        <v>120000</v>
      </c>
      <c r="F68" s="693"/>
    </row>
    <row r="69" spans="1:6" ht="13.5" thickBot="1">
      <c r="A69" s="588"/>
      <c r="B69" s="589" t="s">
        <v>66</v>
      </c>
      <c r="C69" s="590" t="s">
        <v>472</v>
      </c>
      <c r="D69" s="592">
        <v>176145</v>
      </c>
      <c r="E69" s="592"/>
      <c r="F69" s="693">
        <f t="shared" si="0"/>
        <v>0</v>
      </c>
    </row>
    <row r="70" spans="1:6" ht="14.25" thickBot="1" thickTop="1">
      <c r="A70" s="583" t="s">
        <v>336</v>
      </c>
      <c r="B70" s="584"/>
      <c r="C70" s="595" t="s">
        <v>338</v>
      </c>
      <c r="D70" s="585">
        <f>SUM(D71+D73)</f>
        <v>65747</v>
      </c>
      <c r="E70" s="585">
        <f>SUM(E71+E73)</f>
        <v>63450</v>
      </c>
      <c r="F70" s="503">
        <f t="shared" si="0"/>
        <v>96.50630447016594</v>
      </c>
    </row>
    <row r="71" spans="1:6" ht="14.25" customHeight="1" thickTop="1">
      <c r="A71" s="606" t="s">
        <v>358</v>
      </c>
      <c r="B71" s="607"/>
      <c r="C71" s="608" t="s">
        <v>359</v>
      </c>
      <c r="D71" s="609">
        <f>D72</f>
        <v>3400</v>
      </c>
      <c r="E71" s="609">
        <f>E72</f>
        <v>3450</v>
      </c>
      <c r="F71" s="692">
        <f t="shared" si="0"/>
        <v>101.47058823529412</v>
      </c>
    </row>
    <row r="72" spans="1:6" ht="24">
      <c r="A72" s="588"/>
      <c r="B72" s="647" t="s">
        <v>171</v>
      </c>
      <c r="C72" s="707" t="s">
        <v>1040</v>
      </c>
      <c r="D72" s="590">
        <v>3400</v>
      </c>
      <c r="E72" s="590">
        <v>3450</v>
      </c>
      <c r="F72" s="691">
        <f t="shared" si="0"/>
        <v>101.47058823529412</v>
      </c>
    </row>
    <row r="73" spans="1:6" ht="12.75">
      <c r="A73" s="664" t="s">
        <v>339</v>
      </c>
      <c r="B73" s="665"/>
      <c r="C73" s="708" t="s">
        <v>19</v>
      </c>
      <c r="D73" s="610">
        <f>SUM(D74:D79)</f>
        <v>62347</v>
      </c>
      <c r="E73" s="610">
        <f>SUM(E74:E79)</f>
        <v>60000</v>
      </c>
      <c r="F73" s="691">
        <f t="shared" si="0"/>
        <v>96.23558471137345</v>
      </c>
    </row>
    <row r="74" spans="1:6" ht="12.75">
      <c r="A74" s="611"/>
      <c r="B74" s="612" t="s">
        <v>57</v>
      </c>
      <c r="C74" s="613" t="s">
        <v>68</v>
      </c>
      <c r="D74" s="590">
        <v>5000</v>
      </c>
      <c r="E74" s="590"/>
      <c r="F74" s="691">
        <f t="shared" si="0"/>
        <v>0</v>
      </c>
    </row>
    <row r="75" spans="1:7" ht="12.75">
      <c r="A75" s="611"/>
      <c r="B75" s="612" t="s">
        <v>61</v>
      </c>
      <c r="C75" s="613" t="s">
        <v>441</v>
      </c>
      <c r="D75" s="605">
        <v>6139</v>
      </c>
      <c r="E75" s="605">
        <v>0</v>
      </c>
      <c r="F75" s="691">
        <f t="shared" si="0"/>
        <v>0</v>
      </c>
      <c r="G75" t="s">
        <v>12</v>
      </c>
    </row>
    <row r="76" spans="1:6" ht="12.75">
      <c r="A76" s="601"/>
      <c r="B76" s="589" t="s">
        <v>58</v>
      </c>
      <c r="C76" s="590" t="s">
        <v>644</v>
      </c>
      <c r="D76" s="614">
        <v>6861</v>
      </c>
      <c r="E76" s="614"/>
      <c r="F76" s="691">
        <f t="shared" si="0"/>
        <v>0</v>
      </c>
    </row>
    <row r="77" spans="1:7" ht="24">
      <c r="A77" s="601"/>
      <c r="B77" s="589" t="s">
        <v>66</v>
      </c>
      <c r="C77" s="615" t="s">
        <v>645</v>
      </c>
      <c r="D77" s="592">
        <v>20447</v>
      </c>
      <c r="E77" s="592">
        <v>0</v>
      </c>
      <c r="F77" s="691">
        <f t="shared" si="0"/>
        <v>0</v>
      </c>
      <c r="G77" t="s">
        <v>12</v>
      </c>
    </row>
    <row r="78" spans="1:6" ht="24">
      <c r="A78" s="601"/>
      <c r="B78" s="589" t="s">
        <v>66</v>
      </c>
      <c r="C78" s="615" t="s">
        <v>974</v>
      </c>
      <c r="D78" s="592"/>
      <c r="E78" s="592">
        <v>60000</v>
      </c>
      <c r="F78" s="691"/>
    </row>
    <row r="79" spans="1:6" ht="13.5" thickBot="1">
      <c r="A79" s="580"/>
      <c r="B79" s="597" t="s">
        <v>66</v>
      </c>
      <c r="C79" s="598" t="s">
        <v>91</v>
      </c>
      <c r="D79" s="599">
        <v>23900</v>
      </c>
      <c r="E79" s="599"/>
      <c r="F79" s="502">
        <f t="shared" si="0"/>
        <v>0</v>
      </c>
    </row>
    <row r="80" spans="1:6" ht="14.25" thickBot="1" thickTop="1">
      <c r="A80" s="583" t="s">
        <v>75</v>
      </c>
      <c r="B80" s="584"/>
      <c r="C80" s="595" t="s">
        <v>85</v>
      </c>
      <c r="D80" s="585">
        <f>SUM(D81+D83+D88+D92)</f>
        <v>856754</v>
      </c>
      <c r="E80" s="585">
        <f>SUM(E81+E83+E88+E92)</f>
        <v>1587990</v>
      </c>
      <c r="F80" s="503">
        <f t="shared" si="0"/>
        <v>185.34958692927023</v>
      </c>
    </row>
    <row r="81" spans="1:6" ht="13.5" thickTop="1">
      <c r="A81" s="580" t="s">
        <v>76</v>
      </c>
      <c r="B81" s="586"/>
      <c r="C81" s="587" t="s">
        <v>20</v>
      </c>
      <c r="D81" s="587">
        <f>D82</f>
        <v>65071</v>
      </c>
      <c r="E81" s="587">
        <f>E82</f>
        <v>0</v>
      </c>
      <c r="F81" s="692">
        <f t="shared" si="0"/>
        <v>0</v>
      </c>
    </row>
    <row r="82" spans="1:7" ht="12.75">
      <c r="A82" s="580"/>
      <c r="B82" s="586" t="s">
        <v>1036</v>
      </c>
      <c r="C82" s="604" t="s">
        <v>813</v>
      </c>
      <c r="D82" s="590">
        <v>65071</v>
      </c>
      <c r="E82" s="590">
        <v>0</v>
      </c>
      <c r="F82" s="691">
        <f t="shared" si="0"/>
        <v>0</v>
      </c>
      <c r="G82" t="s">
        <v>12</v>
      </c>
    </row>
    <row r="83" spans="1:6" ht="12.75">
      <c r="A83" s="588" t="s">
        <v>77</v>
      </c>
      <c r="B83" s="589"/>
      <c r="C83" s="591" t="s">
        <v>26</v>
      </c>
      <c r="D83" s="591">
        <f>SUM(D84:D87)</f>
        <v>108338</v>
      </c>
      <c r="E83" s="591">
        <f>SUM(E84:E87)</f>
        <v>61890</v>
      </c>
      <c r="F83" s="691">
        <f t="shared" si="0"/>
        <v>57.126769923757124</v>
      </c>
    </row>
    <row r="84" spans="1:6" ht="12.75">
      <c r="A84" s="588"/>
      <c r="B84" s="589" t="s">
        <v>58</v>
      </c>
      <c r="C84" s="590" t="s">
        <v>1102</v>
      </c>
      <c r="D84" s="590">
        <v>53400</v>
      </c>
      <c r="E84" s="590">
        <f>43800+15000</f>
        <v>58800</v>
      </c>
      <c r="F84" s="691">
        <f t="shared" si="0"/>
        <v>110.1123595505618</v>
      </c>
    </row>
    <row r="85" spans="1:6" ht="12.75">
      <c r="A85" s="588"/>
      <c r="B85" s="589" t="s">
        <v>340</v>
      </c>
      <c r="C85" s="590" t="s">
        <v>224</v>
      </c>
      <c r="D85" s="590">
        <v>3111</v>
      </c>
      <c r="E85" s="590">
        <v>3090</v>
      </c>
      <c r="F85" s="691">
        <f t="shared" si="0"/>
        <v>99.32497589199615</v>
      </c>
    </row>
    <row r="86" spans="1:7" ht="12.75">
      <c r="A86" s="588"/>
      <c r="B86" s="589" t="s">
        <v>646</v>
      </c>
      <c r="C86" s="590" t="s">
        <v>647</v>
      </c>
      <c r="D86" s="616">
        <v>49427</v>
      </c>
      <c r="E86" s="616">
        <v>0</v>
      </c>
      <c r="F86" s="691">
        <f t="shared" si="0"/>
        <v>0</v>
      </c>
      <c r="G86" t="s">
        <v>12</v>
      </c>
    </row>
    <row r="87" spans="1:6" ht="12.75">
      <c r="A87" s="588"/>
      <c r="B87" s="589" t="s">
        <v>173</v>
      </c>
      <c r="C87" s="590" t="s">
        <v>648</v>
      </c>
      <c r="D87" s="592">
        <v>2400</v>
      </c>
      <c r="E87" s="592">
        <v>0</v>
      </c>
      <c r="F87" s="691">
        <f aca="true" t="shared" si="1" ref="F87:F153">E87/D87*100</f>
        <v>0</v>
      </c>
    </row>
    <row r="88" spans="1:6" ht="12.75">
      <c r="A88" s="588" t="s">
        <v>1027</v>
      </c>
      <c r="B88" s="589"/>
      <c r="C88" s="591" t="s">
        <v>1028</v>
      </c>
      <c r="D88" s="591">
        <f>SUM(D89:D91)</f>
        <v>670953</v>
      </c>
      <c r="E88" s="591">
        <f>SUM(E89:E91)</f>
        <v>1481500</v>
      </c>
      <c r="F88" s="691">
        <f t="shared" si="1"/>
        <v>220.80533211715277</v>
      </c>
    </row>
    <row r="89" spans="1:6" ht="12.75">
      <c r="A89" s="588"/>
      <c r="B89" s="589" t="s">
        <v>649</v>
      </c>
      <c r="C89" s="590" t="s">
        <v>656</v>
      </c>
      <c r="D89" s="616">
        <v>46970</v>
      </c>
      <c r="E89" s="616"/>
      <c r="F89" s="691">
        <f t="shared" si="1"/>
        <v>0</v>
      </c>
    </row>
    <row r="90" spans="1:6" ht="25.5">
      <c r="A90" s="588"/>
      <c r="B90" s="589" t="s">
        <v>972</v>
      </c>
      <c r="C90" s="593" t="s">
        <v>657</v>
      </c>
      <c r="D90" s="616">
        <v>60000</v>
      </c>
      <c r="E90" s="616">
        <v>1481500</v>
      </c>
      <c r="F90" s="691">
        <f t="shared" si="1"/>
        <v>2469.1666666666665</v>
      </c>
    </row>
    <row r="91" spans="1:6" ht="12.75">
      <c r="A91" s="588"/>
      <c r="B91" s="589" t="s">
        <v>972</v>
      </c>
      <c r="C91" s="590" t="s">
        <v>939</v>
      </c>
      <c r="D91" s="592">
        <v>563983</v>
      </c>
      <c r="E91" s="592"/>
      <c r="F91" s="691">
        <f t="shared" si="1"/>
        <v>0</v>
      </c>
    </row>
    <row r="92" spans="1:6" ht="12.75">
      <c r="A92" s="588" t="s">
        <v>78</v>
      </c>
      <c r="B92" s="589"/>
      <c r="C92" s="591" t="s">
        <v>19</v>
      </c>
      <c r="D92" s="591">
        <f>SUM(D93:D95)</f>
        <v>12392</v>
      </c>
      <c r="E92" s="591">
        <f>SUM(E93:E95)</f>
        <v>44600</v>
      </c>
      <c r="F92" s="691">
        <f t="shared" si="1"/>
        <v>359.90961910910266</v>
      </c>
    </row>
    <row r="93" spans="1:6" ht="12.75">
      <c r="A93" s="588"/>
      <c r="B93" s="647" t="s">
        <v>58</v>
      </c>
      <c r="C93" s="605" t="s">
        <v>1089</v>
      </c>
      <c r="D93" s="605">
        <v>600</v>
      </c>
      <c r="E93" s="605">
        <v>600</v>
      </c>
      <c r="F93" s="693">
        <f t="shared" si="1"/>
        <v>100</v>
      </c>
    </row>
    <row r="94" spans="1:6" ht="12.75">
      <c r="A94" s="601"/>
      <c r="B94" s="589" t="s">
        <v>58</v>
      </c>
      <c r="C94" s="590" t="s">
        <v>975</v>
      </c>
      <c r="D94" s="590"/>
      <c r="E94" s="590">
        <v>44000</v>
      </c>
      <c r="F94" s="691"/>
    </row>
    <row r="95" spans="1:7" ht="13.5" thickBot="1">
      <c r="A95" s="580"/>
      <c r="B95" s="597" t="s">
        <v>66</v>
      </c>
      <c r="C95" s="598" t="s">
        <v>658</v>
      </c>
      <c r="D95" s="598">
        <v>11792</v>
      </c>
      <c r="E95" s="598">
        <v>0</v>
      </c>
      <c r="F95" s="502">
        <f t="shared" si="1"/>
        <v>0</v>
      </c>
      <c r="G95" t="s">
        <v>12</v>
      </c>
    </row>
    <row r="96" spans="1:6" ht="14.25" thickBot="1" thickTop="1">
      <c r="A96" s="583" t="s">
        <v>80</v>
      </c>
      <c r="B96" s="584"/>
      <c r="C96" s="585" t="s">
        <v>81</v>
      </c>
      <c r="D96" s="585">
        <f>SUM(D97+D100+D102+D107)</f>
        <v>430323</v>
      </c>
      <c r="E96" s="585">
        <f>SUM(E97+E100+E102+E107)</f>
        <v>290990</v>
      </c>
      <c r="F96" s="503">
        <f t="shared" si="1"/>
        <v>67.62129842002402</v>
      </c>
    </row>
    <row r="97" spans="1:6" ht="13.5" thickTop="1">
      <c r="A97" s="580" t="s">
        <v>82</v>
      </c>
      <c r="B97" s="586" t="s">
        <v>12</v>
      </c>
      <c r="C97" s="587" t="s">
        <v>83</v>
      </c>
      <c r="D97" s="587">
        <f>SUM(D98:D99)</f>
        <v>148416</v>
      </c>
      <c r="E97" s="587">
        <f>SUM(E98:E99)</f>
        <v>200000</v>
      </c>
      <c r="F97" s="692">
        <f t="shared" si="1"/>
        <v>134.7563605002156</v>
      </c>
    </row>
    <row r="98" spans="1:6" ht="12.75">
      <c r="A98" s="580"/>
      <c r="B98" s="586" t="s">
        <v>403</v>
      </c>
      <c r="C98" s="604" t="s">
        <v>404</v>
      </c>
      <c r="D98" s="604">
        <v>42650</v>
      </c>
      <c r="E98" s="604">
        <v>40000</v>
      </c>
      <c r="F98" s="691">
        <f t="shared" si="1"/>
        <v>93.78663540445487</v>
      </c>
    </row>
    <row r="99" spans="1:6" ht="12.75">
      <c r="A99" s="617"/>
      <c r="B99" s="586" t="s">
        <v>58</v>
      </c>
      <c r="C99" s="604" t="s">
        <v>84</v>
      </c>
      <c r="D99" s="590">
        <v>105766</v>
      </c>
      <c r="E99" s="590">
        <v>160000</v>
      </c>
      <c r="F99" s="691">
        <f t="shared" si="1"/>
        <v>151.27734810808766</v>
      </c>
    </row>
    <row r="100" spans="1:6" ht="12.75">
      <c r="A100" s="617" t="s">
        <v>342</v>
      </c>
      <c r="B100" s="586" t="s">
        <v>12</v>
      </c>
      <c r="C100" s="587" t="s">
        <v>343</v>
      </c>
      <c r="D100" s="587">
        <f>D101</f>
        <v>20000</v>
      </c>
      <c r="E100" s="587">
        <f>E101</f>
        <v>20000</v>
      </c>
      <c r="F100" s="691">
        <f t="shared" si="1"/>
        <v>100</v>
      </c>
    </row>
    <row r="101" spans="1:6" ht="12.75">
      <c r="A101" s="617"/>
      <c r="B101" s="586" t="s">
        <v>58</v>
      </c>
      <c r="C101" s="604" t="s">
        <v>1101</v>
      </c>
      <c r="D101" s="590">
        <v>20000</v>
      </c>
      <c r="E101" s="590">
        <v>20000</v>
      </c>
      <c r="F101" s="691">
        <f t="shared" si="1"/>
        <v>100</v>
      </c>
    </row>
    <row r="102" spans="1:6" ht="12.75">
      <c r="A102" s="580" t="s">
        <v>1029</v>
      </c>
      <c r="B102" s="597"/>
      <c r="C102" s="600" t="s">
        <v>1030</v>
      </c>
      <c r="D102" s="600">
        <f>SUM(D103:D106)</f>
        <v>159776</v>
      </c>
      <c r="E102" s="600">
        <f>SUM(E103:E106)</f>
        <v>70990</v>
      </c>
      <c r="F102" s="691">
        <f t="shared" si="1"/>
        <v>44.43095333466854</v>
      </c>
    </row>
    <row r="103" spans="1:6" s="305" customFormat="1" ht="12.75">
      <c r="A103" s="611"/>
      <c r="B103" s="612" t="s">
        <v>79</v>
      </c>
      <c r="C103" s="613" t="s">
        <v>412</v>
      </c>
      <c r="D103" s="590">
        <v>600</v>
      </c>
      <c r="E103" s="590">
        <v>670</v>
      </c>
      <c r="F103" s="691">
        <f t="shared" si="1"/>
        <v>111.66666666666667</v>
      </c>
    </row>
    <row r="104" spans="1:6" ht="12.75">
      <c r="A104" s="617"/>
      <c r="B104" s="618" t="s">
        <v>58</v>
      </c>
      <c r="C104" s="619" t="s">
        <v>1032</v>
      </c>
      <c r="D104" s="590">
        <v>67300</v>
      </c>
      <c r="E104" s="590">
        <v>70320</v>
      </c>
      <c r="F104" s="691">
        <f t="shared" si="1"/>
        <v>104.48736998514117</v>
      </c>
    </row>
    <row r="105" spans="1:6" ht="12.75">
      <c r="A105" s="611"/>
      <c r="B105" s="612" t="s">
        <v>57</v>
      </c>
      <c r="C105" s="613" t="s">
        <v>408</v>
      </c>
      <c r="D105" s="620">
        <v>20000</v>
      </c>
      <c r="E105" s="620">
        <v>0</v>
      </c>
      <c r="F105" s="691">
        <f t="shared" si="1"/>
        <v>0</v>
      </c>
    </row>
    <row r="106" spans="1:6" ht="12.75">
      <c r="A106" s="611"/>
      <c r="B106" s="612" t="s">
        <v>66</v>
      </c>
      <c r="C106" s="613" t="s">
        <v>405</v>
      </c>
      <c r="D106" s="592">
        <v>71876</v>
      </c>
      <c r="E106" s="592">
        <v>0</v>
      </c>
      <c r="F106" s="691">
        <f t="shared" si="1"/>
        <v>0</v>
      </c>
    </row>
    <row r="107" spans="1:6" ht="12.75">
      <c r="A107" s="601" t="s">
        <v>523</v>
      </c>
      <c r="B107" s="589"/>
      <c r="C107" s="591" t="s">
        <v>19</v>
      </c>
      <c r="D107" s="591">
        <f>SUM(D108:D108)</f>
        <v>102131</v>
      </c>
      <c r="E107" s="591">
        <f>SUM(E108:E108)</f>
        <v>0</v>
      </c>
      <c r="F107" s="691">
        <f t="shared" si="1"/>
        <v>0</v>
      </c>
    </row>
    <row r="108" spans="1:6" ht="22.5" customHeight="1" thickBot="1">
      <c r="A108" s="621"/>
      <c r="B108" s="622" t="s">
        <v>936</v>
      </c>
      <c r="C108" s="623" t="s">
        <v>659</v>
      </c>
      <c r="D108" s="624">
        <v>102131</v>
      </c>
      <c r="E108" s="624">
        <v>0</v>
      </c>
      <c r="F108" s="693">
        <f t="shared" si="1"/>
        <v>0</v>
      </c>
    </row>
    <row r="109" spans="1:6" ht="14.25" thickBot="1" thickTop="1">
      <c r="A109" s="583" t="s">
        <v>86</v>
      </c>
      <c r="B109" s="584"/>
      <c r="C109" s="595" t="s">
        <v>87</v>
      </c>
      <c r="D109" s="585">
        <f>SUM(D110+D126+D128+D137+D168+D171)</f>
        <v>3619150</v>
      </c>
      <c r="E109" s="585">
        <f>SUM(E110+E126+E128+E137+E168+E171)</f>
        <v>3565087</v>
      </c>
      <c r="F109" s="503">
        <f t="shared" si="1"/>
        <v>98.50619620629153</v>
      </c>
    </row>
    <row r="110" spans="1:7" ht="13.5" thickTop="1">
      <c r="A110" s="625" t="s">
        <v>88</v>
      </c>
      <c r="B110" s="626"/>
      <c r="C110" s="627" t="s">
        <v>42</v>
      </c>
      <c r="D110" s="627">
        <f>SUM(D112:D125)</f>
        <v>258003</v>
      </c>
      <c r="E110" s="627">
        <f>SUM(E111:E125)</f>
        <v>295639</v>
      </c>
      <c r="F110" s="692">
        <f t="shared" si="1"/>
        <v>114.5874272779774</v>
      </c>
      <c r="G110" t="s">
        <v>12</v>
      </c>
    </row>
    <row r="111" spans="1:6" ht="12.75">
      <c r="A111" s="580"/>
      <c r="B111" s="586" t="s">
        <v>101</v>
      </c>
      <c r="C111" s="604" t="s">
        <v>102</v>
      </c>
      <c r="D111" s="604"/>
      <c r="E111" s="604">
        <v>802</v>
      </c>
      <c r="F111" s="692"/>
    </row>
    <row r="112" spans="1:7" ht="12.75">
      <c r="A112" s="588"/>
      <c r="B112" s="589" t="s">
        <v>103</v>
      </c>
      <c r="C112" s="590" t="s">
        <v>924</v>
      </c>
      <c r="D112" s="590">
        <v>146935</v>
      </c>
      <c r="E112" s="590">
        <v>146830</v>
      </c>
      <c r="F112" s="691">
        <f t="shared" si="1"/>
        <v>99.92853983053732</v>
      </c>
      <c r="G112" t="s">
        <v>12</v>
      </c>
    </row>
    <row r="113" spans="1:6" ht="12.75">
      <c r="A113" s="588"/>
      <c r="B113" s="589" t="s">
        <v>103</v>
      </c>
      <c r="C113" s="590" t="s">
        <v>976</v>
      </c>
      <c r="D113" s="590"/>
      <c r="E113" s="590">
        <v>18700</v>
      </c>
      <c r="F113" s="691"/>
    </row>
    <row r="114" spans="1:6" ht="13.5" customHeight="1">
      <c r="A114" s="588"/>
      <c r="B114" s="589" t="s">
        <v>103</v>
      </c>
      <c r="C114" s="590" t="s">
        <v>473</v>
      </c>
      <c r="D114" s="590">
        <v>7578</v>
      </c>
      <c r="E114" s="590">
        <v>22160</v>
      </c>
      <c r="F114" s="691">
        <f t="shared" si="1"/>
        <v>292.42544206914755</v>
      </c>
    </row>
    <row r="115" spans="1:6" ht="12.75">
      <c r="A115" s="588"/>
      <c r="B115" s="589" t="s">
        <v>104</v>
      </c>
      <c r="C115" s="590" t="s">
        <v>22</v>
      </c>
      <c r="D115" s="590">
        <v>10450</v>
      </c>
      <c r="E115" s="590">
        <v>12149</v>
      </c>
      <c r="F115" s="691">
        <f t="shared" si="1"/>
        <v>116.25837320574162</v>
      </c>
    </row>
    <row r="116" spans="1:6" ht="12.75">
      <c r="A116" s="588"/>
      <c r="B116" s="589" t="s">
        <v>62</v>
      </c>
      <c r="C116" s="590" t="s">
        <v>17</v>
      </c>
      <c r="D116" s="590">
        <v>28983</v>
      </c>
      <c r="E116" s="590">
        <f>2094+341+28521</f>
        <v>30956</v>
      </c>
      <c r="F116" s="691">
        <f t="shared" si="1"/>
        <v>106.80743884345996</v>
      </c>
    </row>
    <row r="117" spans="1:6" ht="12.75">
      <c r="A117" s="588"/>
      <c r="B117" s="589" t="s">
        <v>63</v>
      </c>
      <c r="C117" s="590" t="s">
        <v>18</v>
      </c>
      <c r="D117" s="590">
        <v>4121</v>
      </c>
      <c r="E117" s="590">
        <f>4057+298</f>
        <v>4355</v>
      </c>
      <c r="F117" s="691">
        <f t="shared" si="1"/>
        <v>105.67823343848582</v>
      </c>
    </row>
    <row r="118" spans="1:6" ht="12.75">
      <c r="A118" s="588"/>
      <c r="B118" s="589" t="s">
        <v>403</v>
      </c>
      <c r="C118" s="590" t="s">
        <v>404</v>
      </c>
      <c r="D118" s="590">
        <v>600</v>
      </c>
      <c r="E118" s="590">
        <v>900</v>
      </c>
      <c r="F118" s="691">
        <f t="shared" si="1"/>
        <v>150</v>
      </c>
    </row>
    <row r="119" spans="1:6" ht="12.75">
      <c r="A119" s="588"/>
      <c r="B119" s="589" t="s">
        <v>57</v>
      </c>
      <c r="C119" s="590" t="s">
        <v>68</v>
      </c>
      <c r="D119" s="590">
        <v>21151</v>
      </c>
      <c r="E119" s="590">
        <v>19788</v>
      </c>
      <c r="F119" s="691">
        <f t="shared" si="1"/>
        <v>93.55586024301451</v>
      </c>
    </row>
    <row r="120" spans="1:6" ht="12.75">
      <c r="A120" s="588"/>
      <c r="B120" s="589" t="s">
        <v>79</v>
      </c>
      <c r="C120" s="590" t="s">
        <v>940</v>
      </c>
      <c r="D120" s="590">
        <v>10143</v>
      </c>
      <c r="E120" s="590">
        <v>9966</v>
      </c>
      <c r="F120" s="691">
        <f t="shared" si="1"/>
        <v>98.25495415557526</v>
      </c>
    </row>
    <row r="121" spans="1:6" ht="12.75">
      <c r="A121" s="588"/>
      <c r="B121" s="589" t="s">
        <v>61</v>
      </c>
      <c r="C121" s="604" t="s">
        <v>941</v>
      </c>
      <c r="D121" s="590">
        <v>1900</v>
      </c>
      <c r="E121" s="590">
        <v>1900</v>
      </c>
      <c r="F121" s="691">
        <f t="shared" si="1"/>
        <v>100</v>
      </c>
    </row>
    <row r="122" spans="1:6" ht="12.75">
      <c r="A122" s="588"/>
      <c r="B122" s="589" t="s">
        <v>933</v>
      </c>
      <c r="C122" s="604" t="s">
        <v>934</v>
      </c>
      <c r="D122" s="590">
        <v>70</v>
      </c>
      <c r="E122" s="590">
        <v>70</v>
      </c>
      <c r="F122" s="691">
        <f t="shared" si="1"/>
        <v>100</v>
      </c>
    </row>
    <row r="123" spans="1:6" ht="12.75">
      <c r="A123" s="588"/>
      <c r="B123" s="589" t="s">
        <v>58</v>
      </c>
      <c r="C123" s="604" t="s">
        <v>942</v>
      </c>
      <c r="D123" s="590">
        <v>21706</v>
      </c>
      <c r="E123" s="590">
        <v>22306</v>
      </c>
      <c r="F123" s="691">
        <f t="shared" si="1"/>
        <v>102.76421266009399</v>
      </c>
    </row>
    <row r="124" spans="1:6" ht="12.75">
      <c r="A124" s="588"/>
      <c r="B124" s="589" t="s">
        <v>106</v>
      </c>
      <c r="C124" s="604" t="s">
        <v>30</v>
      </c>
      <c r="D124" s="590">
        <v>700</v>
      </c>
      <c r="E124" s="590">
        <v>350</v>
      </c>
      <c r="F124" s="691">
        <f t="shared" si="1"/>
        <v>50</v>
      </c>
    </row>
    <row r="125" spans="1:6" ht="12.75">
      <c r="A125" s="588"/>
      <c r="B125" s="589" t="s">
        <v>107</v>
      </c>
      <c r="C125" s="590" t="s">
        <v>1041</v>
      </c>
      <c r="D125" s="590">
        <v>3666</v>
      </c>
      <c r="E125" s="590">
        <v>4407</v>
      </c>
      <c r="F125" s="691">
        <f t="shared" si="1"/>
        <v>120.2127659574468</v>
      </c>
    </row>
    <row r="126" spans="1:6" ht="12.75">
      <c r="A126" s="625" t="s">
        <v>660</v>
      </c>
      <c r="B126" s="626"/>
      <c r="C126" s="627" t="s">
        <v>661</v>
      </c>
      <c r="D126" s="591">
        <f>D127</f>
        <v>3890</v>
      </c>
      <c r="E126" s="591">
        <f>E127</f>
        <v>0</v>
      </c>
      <c r="F126" s="691">
        <f t="shared" si="1"/>
        <v>0</v>
      </c>
    </row>
    <row r="127" spans="1:8" ht="12.75">
      <c r="A127" s="588"/>
      <c r="B127" s="589" t="s">
        <v>930</v>
      </c>
      <c r="C127" s="590" t="s">
        <v>662</v>
      </c>
      <c r="D127" s="590">
        <v>3890</v>
      </c>
      <c r="E127" s="590"/>
      <c r="F127" s="691">
        <f t="shared" si="1"/>
        <v>0</v>
      </c>
      <c r="G127" t="s">
        <v>12</v>
      </c>
      <c r="H127" t="s">
        <v>12</v>
      </c>
    </row>
    <row r="128" spans="1:6" ht="12.75">
      <c r="A128" s="588" t="s">
        <v>108</v>
      </c>
      <c r="B128" s="589"/>
      <c r="C128" s="591" t="s">
        <v>25</v>
      </c>
      <c r="D128" s="591">
        <f>SUM(D129:D136)</f>
        <v>166609</v>
      </c>
      <c r="E128" s="591">
        <f>SUM(E129:E136)</f>
        <v>146169</v>
      </c>
      <c r="F128" s="691">
        <f t="shared" si="1"/>
        <v>87.73175518729481</v>
      </c>
    </row>
    <row r="129" spans="1:6" ht="12.75">
      <c r="A129" s="588"/>
      <c r="B129" s="589" t="s">
        <v>59</v>
      </c>
      <c r="C129" s="590" t="s">
        <v>109</v>
      </c>
      <c r="D129" s="590">
        <v>111200</v>
      </c>
      <c r="E129" s="590">
        <v>93260</v>
      </c>
      <c r="F129" s="691">
        <f t="shared" si="1"/>
        <v>83.86690647482014</v>
      </c>
    </row>
    <row r="130" spans="1:6" ht="12.75">
      <c r="A130" s="588"/>
      <c r="B130" s="589" t="s">
        <v>57</v>
      </c>
      <c r="C130" s="605" t="s">
        <v>322</v>
      </c>
      <c r="D130" s="590">
        <v>15193</v>
      </c>
      <c r="E130" s="590">
        <v>13808</v>
      </c>
      <c r="F130" s="691">
        <f t="shared" si="1"/>
        <v>90.88395971829132</v>
      </c>
    </row>
    <row r="131" spans="1:6" ht="12.75">
      <c r="A131" s="588"/>
      <c r="B131" s="589" t="s">
        <v>79</v>
      </c>
      <c r="C131" s="590" t="s">
        <v>940</v>
      </c>
      <c r="D131" s="590">
        <v>6480</v>
      </c>
      <c r="E131" s="590">
        <v>8985</v>
      </c>
      <c r="F131" s="691">
        <f t="shared" si="1"/>
        <v>138.65740740740742</v>
      </c>
    </row>
    <row r="132" spans="1:6" ht="12.75">
      <c r="A132" s="588"/>
      <c r="B132" s="589" t="s">
        <v>61</v>
      </c>
      <c r="C132" s="604" t="s">
        <v>943</v>
      </c>
      <c r="D132" s="590">
        <v>1032</v>
      </c>
      <c r="E132" s="590">
        <v>1050</v>
      </c>
      <c r="F132" s="691">
        <f t="shared" si="1"/>
        <v>101.74418604651163</v>
      </c>
    </row>
    <row r="133" spans="1:6" ht="12.75">
      <c r="A133" s="588"/>
      <c r="B133" s="589" t="s">
        <v>58</v>
      </c>
      <c r="C133" s="604" t="s">
        <v>323</v>
      </c>
      <c r="D133" s="590">
        <v>15995</v>
      </c>
      <c r="E133" s="590">
        <v>12266</v>
      </c>
      <c r="F133" s="691">
        <f t="shared" si="1"/>
        <v>76.68646452016256</v>
      </c>
    </row>
    <row r="134" spans="1:7" ht="12.75">
      <c r="A134" s="588"/>
      <c r="B134" s="589" t="s">
        <v>945</v>
      </c>
      <c r="C134" s="604" t="s">
        <v>1087</v>
      </c>
      <c r="D134" s="590">
        <v>830</v>
      </c>
      <c r="E134" s="590">
        <v>600</v>
      </c>
      <c r="F134" s="691">
        <f t="shared" si="1"/>
        <v>72.28915662650603</v>
      </c>
      <c r="G134" t="s">
        <v>12</v>
      </c>
    </row>
    <row r="135" spans="1:6" ht="12.75">
      <c r="A135" s="588"/>
      <c r="B135" s="589" t="s">
        <v>106</v>
      </c>
      <c r="C135" s="604" t="s">
        <v>30</v>
      </c>
      <c r="D135" s="590">
        <v>920</v>
      </c>
      <c r="E135" s="590">
        <v>1200</v>
      </c>
      <c r="F135" s="691">
        <f t="shared" si="1"/>
        <v>130.43478260869566</v>
      </c>
    </row>
    <row r="136" spans="1:6" ht="12.75">
      <c r="A136" s="588"/>
      <c r="B136" s="589" t="s">
        <v>111</v>
      </c>
      <c r="C136" s="590" t="s">
        <v>112</v>
      </c>
      <c r="D136" s="590">
        <v>14959</v>
      </c>
      <c r="E136" s="590">
        <v>15000</v>
      </c>
      <c r="F136" s="691">
        <f t="shared" si="1"/>
        <v>100.2740824921452</v>
      </c>
    </row>
    <row r="137" spans="1:6" ht="12.75">
      <c r="A137" s="588" t="s">
        <v>116</v>
      </c>
      <c r="B137" s="589"/>
      <c r="C137" s="591" t="s">
        <v>44</v>
      </c>
      <c r="D137" s="591">
        <f>SUM(D138:D164)</f>
        <v>3049414</v>
      </c>
      <c r="E137" s="591">
        <f>SUM(E138:E164)</f>
        <v>3023139</v>
      </c>
      <c r="F137" s="691">
        <f t="shared" si="1"/>
        <v>99.13835904209792</v>
      </c>
    </row>
    <row r="138" spans="1:6" ht="12.75">
      <c r="A138" s="588"/>
      <c r="B138" s="589" t="s">
        <v>101</v>
      </c>
      <c r="C138" s="590" t="s">
        <v>102</v>
      </c>
      <c r="D138" s="590">
        <v>1750</v>
      </c>
      <c r="E138" s="590">
        <v>2000</v>
      </c>
      <c r="F138" s="691">
        <f t="shared" si="1"/>
        <v>114.28571428571428</v>
      </c>
    </row>
    <row r="139" spans="1:6" ht="12.75">
      <c r="A139" s="588"/>
      <c r="B139" s="589" t="s">
        <v>103</v>
      </c>
      <c r="C139" s="590" t="s">
        <v>924</v>
      </c>
      <c r="D139" s="590">
        <v>1547502</v>
      </c>
      <c r="E139" s="590">
        <v>1539614</v>
      </c>
      <c r="F139" s="691">
        <f t="shared" si="1"/>
        <v>99.49027529528234</v>
      </c>
    </row>
    <row r="140" spans="1:6" ht="12.75">
      <c r="A140" s="588"/>
      <c r="B140" s="589" t="s">
        <v>103</v>
      </c>
      <c r="C140" s="590" t="s">
        <v>347</v>
      </c>
      <c r="D140" s="590">
        <v>0</v>
      </c>
      <c r="E140" s="590">
        <v>37800</v>
      </c>
      <c r="F140" s="691" t="s">
        <v>12</v>
      </c>
    </row>
    <row r="141" spans="1:6" ht="12.75">
      <c r="A141" s="588"/>
      <c r="B141" s="589" t="s">
        <v>103</v>
      </c>
      <c r="C141" s="590" t="s">
        <v>668</v>
      </c>
      <c r="D141" s="590"/>
      <c r="E141" s="590">
        <v>153800</v>
      </c>
      <c r="F141" s="691"/>
    </row>
    <row r="142" spans="1:6" ht="12.75">
      <c r="A142" s="588"/>
      <c r="B142" s="589" t="s">
        <v>103</v>
      </c>
      <c r="C142" s="590" t="s">
        <v>204</v>
      </c>
      <c r="D142" s="590">
        <v>0</v>
      </c>
      <c r="E142" s="590">
        <v>15200</v>
      </c>
      <c r="F142" s="691" t="s">
        <v>12</v>
      </c>
    </row>
    <row r="143" spans="1:6" ht="12.75">
      <c r="A143" s="588"/>
      <c r="B143" s="589" t="s">
        <v>103</v>
      </c>
      <c r="C143" s="590" t="s">
        <v>205</v>
      </c>
      <c r="D143" s="590">
        <v>39362</v>
      </c>
      <c r="E143" s="590">
        <v>100999</v>
      </c>
      <c r="F143" s="691">
        <f t="shared" si="1"/>
        <v>256.5901122910421</v>
      </c>
    </row>
    <row r="144" spans="1:6" ht="12.75">
      <c r="A144" s="588"/>
      <c r="B144" s="589" t="s">
        <v>104</v>
      </c>
      <c r="C144" s="590" t="s">
        <v>22</v>
      </c>
      <c r="D144" s="590">
        <v>106490</v>
      </c>
      <c r="E144" s="590">
        <v>93597</v>
      </c>
      <c r="F144" s="691">
        <f t="shared" si="1"/>
        <v>87.89275988355713</v>
      </c>
    </row>
    <row r="145" spans="1:6" ht="12.75">
      <c r="A145" s="588"/>
      <c r="B145" s="589" t="s">
        <v>62</v>
      </c>
      <c r="C145" s="590" t="s">
        <v>17</v>
      </c>
      <c r="D145" s="590">
        <v>283121</v>
      </c>
      <c r="E145" s="590">
        <f>293079+16127+5214</f>
        <v>314420</v>
      </c>
      <c r="F145" s="691">
        <f t="shared" si="1"/>
        <v>111.05499062238407</v>
      </c>
    </row>
    <row r="146" spans="1:6" ht="12.75">
      <c r="A146" s="588"/>
      <c r="B146" s="589" t="s">
        <v>63</v>
      </c>
      <c r="C146" s="590" t="s">
        <v>18</v>
      </c>
      <c r="D146" s="590">
        <v>40260</v>
      </c>
      <c r="E146" s="590">
        <f>41677+742+2294</f>
        <v>44713</v>
      </c>
      <c r="F146" s="691">
        <f t="shared" si="1"/>
        <v>111.06060606060606</v>
      </c>
    </row>
    <row r="147" spans="1:6" ht="12.75">
      <c r="A147" s="588"/>
      <c r="B147" s="589" t="s">
        <v>946</v>
      </c>
      <c r="C147" s="590" t="s">
        <v>1093</v>
      </c>
      <c r="D147" s="590">
        <v>17900</v>
      </c>
      <c r="E147" s="590">
        <v>16800</v>
      </c>
      <c r="F147" s="691">
        <f t="shared" si="1"/>
        <v>93.85474860335195</v>
      </c>
    </row>
    <row r="148" spans="1:6" ht="12.75">
      <c r="A148" s="588"/>
      <c r="B148" s="589" t="s">
        <v>403</v>
      </c>
      <c r="C148" s="590" t="s">
        <v>404</v>
      </c>
      <c r="D148" s="590">
        <v>2080</v>
      </c>
      <c r="E148" s="590">
        <v>2080</v>
      </c>
      <c r="F148" s="691">
        <f t="shared" si="1"/>
        <v>100</v>
      </c>
    </row>
    <row r="149" spans="1:6" ht="12.75">
      <c r="A149" s="588"/>
      <c r="B149" s="589" t="s">
        <v>57</v>
      </c>
      <c r="C149" s="590" t="s">
        <v>68</v>
      </c>
      <c r="D149" s="590">
        <v>135966</v>
      </c>
      <c r="E149" s="590">
        <v>108169</v>
      </c>
      <c r="F149" s="691">
        <f t="shared" si="1"/>
        <v>79.55591839136254</v>
      </c>
    </row>
    <row r="150" spans="1:6" ht="12.75">
      <c r="A150" s="588"/>
      <c r="B150" s="589" t="s">
        <v>57</v>
      </c>
      <c r="C150" s="590" t="s">
        <v>468</v>
      </c>
      <c r="D150" s="590">
        <v>21320</v>
      </c>
      <c r="E150" s="590">
        <v>15800</v>
      </c>
      <c r="F150" s="691">
        <f t="shared" si="1"/>
        <v>74.10881801125704</v>
      </c>
    </row>
    <row r="151" spans="1:6" ht="12.75">
      <c r="A151" s="588"/>
      <c r="B151" s="589" t="s">
        <v>79</v>
      </c>
      <c r="C151" s="590" t="s">
        <v>944</v>
      </c>
      <c r="D151" s="590">
        <v>51799</v>
      </c>
      <c r="E151" s="590">
        <v>52000</v>
      </c>
      <c r="F151" s="691">
        <f t="shared" si="1"/>
        <v>100.3880383791193</v>
      </c>
    </row>
    <row r="152" spans="1:6" ht="12.75">
      <c r="A152" s="588"/>
      <c r="B152" s="589" t="s">
        <v>61</v>
      </c>
      <c r="C152" s="604" t="s">
        <v>1092</v>
      </c>
      <c r="D152" s="590">
        <v>5000</v>
      </c>
      <c r="E152" s="590">
        <v>5000</v>
      </c>
      <c r="F152" s="691">
        <f t="shared" si="1"/>
        <v>100</v>
      </c>
    </row>
    <row r="153" spans="1:6" ht="12.75">
      <c r="A153" s="588"/>
      <c r="B153" s="589" t="s">
        <v>61</v>
      </c>
      <c r="C153" s="604" t="s">
        <v>324</v>
      </c>
      <c r="D153" s="590">
        <v>15000</v>
      </c>
      <c r="E153" s="590"/>
      <c r="F153" s="691">
        <f t="shared" si="1"/>
        <v>0</v>
      </c>
    </row>
    <row r="154" spans="1:6" ht="12.75">
      <c r="A154" s="588"/>
      <c r="B154" s="589" t="s">
        <v>933</v>
      </c>
      <c r="C154" s="604" t="s">
        <v>934</v>
      </c>
      <c r="D154" s="590">
        <v>1600</v>
      </c>
      <c r="E154" s="590">
        <v>3875</v>
      </c>
      <c r="F154" s="691">
        <f aca="true" t="shared" si="2" ref="F154:F219">E154/D154*100</f>
        <v>242.1875</v>
      </c>
    </row>
    <row r="155" spans="1:6" ht="12.75">
      <c r="A155" s="588"/>
      <c r="B155" s="589" t="s">
        <v>58</v>
      </c>
      <c r="C155" s="598" t="s">
        <v>325</v>
      </c>
      <c r="D155" s="590">
        <v>29500</v>
      </c>
      <c r="E155" s="590"/>
      <c r="F155" s="691">
        <f t="shared" si="2"/>
        <v>0</v>
      </c>
    </row>
    <row r="156" spans="1:6" ht="12.75">
      <c r="A156" s="588"/>
      <c r="B156" s="589" t="s">
        <v>58</v>
      </c>
      <c r="C156" s="605" t="s">
        <v>0</v>
      </c>
      <c r="D156" s="590">
        <v>284246</v>
      </c>
      <c r="E156" s="590">
        <v>286330</v>
      </c>
      <c r="F156" s="691">
        <f t="shared" si="2"/>
        <v>100.73316774906243</v>
      </c>
    </row>
    <row r="157" spans="1:6" ht="12.75">
      <c r="A157" s="588"/>
      <c r="B157" s="589" t="s">
        <v>12</v>
      </c>
      <c r="C157" s="604" t="s">
        <v>1091</v>
      </c>
      <c r="D157" s="590" t="s">
        <v>12</v>
      </c>
      <c r="E157" s="590"/>
      <c r="F157" s="691" t="s">
        <v>12</v>
      </c>
    </row>
    <row r="158" spans="1:6" ht="12.75">
      <c r="A158" s="588"/>
      <c r="B158" s="589" t="s">
        <v>855</v>
      </c>
      <c r="C158" s="604" t="s">
        <v>663</v>
      </c>
      <c r="D158" s="590">
        <v>3646</v>
      </c>
      <c r="E158" s="590">
        <v>3646</v>
      </c>
      <c r="F158" s="691">
        <f t="shared" si="2"/>
        <v>100</v>
      </c>
    </row>
    <row r="159" spans="1:6" ht="12.75">
      <c r="A159" s="588"/>
      <c r="B159" s="589" t="s">
        <v>106</v>
      </c>
      <c r="C159" s="604" t="s">
        <v>1090</v>
      </c>
      <c r="D159" s="590">
        <v>22840</v>
      </c>
      <c r="E159" s="590">
        <v>21670</v>
      </c>
      <c r="F159" s="691">
        <f t="shared" si="2"/>
        <v>94.87740805604203</v>
      </c>
    </row>
    <row r="160" spans="1:6" ht="12.75">
      <c r="A160" s="588"/>
      <c r="B160" s="589" t="s">
        <v>945</v>
      </c>
      <c r="C160" s="604" t="s">
        <v>1087</v>
      </c>
      <c r="D160" s="590">
        <v>5800</v>
      </c>
      <c r="E160" s="590">
        <v>5800</v>
      </c>
      <c r="F160" s="691">
        <f t="shared" si="2"/>
        <v>100</v>
      </c>
    </row>
    <row r="161" spans="1:6" ht="12.75">
      <c r="A161" s="588"/>
      <c r="B161" s="589" t="s">
        <v>111</v>
      </c>
      <c r="C161" s="590" t="s">
        <v>870</v>
      </c>
      <c r="D161" s="590">
        <v>9045</v>
      </c>
      <c r="E161" s="590">
        <v>7300</v>
      </c>
      <c r="F161" s="691">
        <f t="shared" si="2"/>
        <v>80.70757324488667</v>
      </c>
    </row>
    <row r="162" spans="1:7" ht="12.75">
      <c r="A162" s="588"/>
      <c r="B162" s="589" t="s">
        <v>107</v>
      </c>
      <c r="C162" s="628" t="s">
        <v>43</v>
      </c>
      <c r="D162" s="590">
        <v>43021</v>
      </c>
      <c r="E162" s="590">
        <v>46702</v>
      </c>
      <c r="F162" s="691">
        <f t="shared" si="2"/>
        <v>108.55628646474977</v>
      </c>
      <c r="G162" t="s">
        <v>12</v>
      </c>
    </row>
    <row r="163" spans="1:6" ht="12.75">
      <c r="A163" s="588"/>
      <c r="B163" s="589" t="s">
        <v>910</v>
      </c>
      <c r="C163" s="628" t="s">
        <v>664</v>
      </c>
      <c r="D163" s="590">
        <v>753</v>
      </c>
      <c r="E163" s="590">
        <v>824</v>
      </c>
      <c r="F163" s="691">
        <f t="shared" si="2"/>
        <v>109.4289508632138</v>
      </c>
    </row>
    <row r="164" spans="1:6" ht="12.75">
      <c r="A164" s="588" t="s">
        <v>12</v>
      </c>
      <c r="B164" s="589"/>
      <c r="C164" s="628" t="s">
        <v>126</v>
      </c>
      <c r="D164" s="590">
        <f>SUM(D165:D167)</f>
        <v>381413</v>
      </c>
      <c r="E164" s="590">
        <f>SUM(E165:E167)</f>
        <v>145000</v>
      </c>
      <c r="F164" s="691">
        <f t="shared" si="2"/>
        <v>38.01653325922294</v>
      </c>
    </row>
    <row r="165" spans="1:6" ht="12.75">
      <c r="A165" s="588"/>
      <c r="B165" s="589" t="s">
        <v>66</v>
      </c>
      <c r="C165" s="628" t="s">
        <v>665</v>
      </c>
      <c r="D165" s="592">
        <v>298613</v>
      </c>
      <c r="E165" s="592"/>
      <c r="F165" s="691">
        <f t="shared" si="2"/>
        <v>0</v>
      </c>
    </row>
    <row r="166" spans="1:6" ht="12.75">
      <c r="A166" s="588"/>
      <c r="B166" s="589" t="s">
        <v>666</v>
      </c>
      <c r="C166" s="628" t="s">
        <v>667</v>
      </c>
      <c r="D166" s="592">
        <v>0</v>
      </c>
      <c r="E166" s="592">
        <v>75000</v>
      </c>
      <c r="F166" s="691" t="s">
        <v>12</v>
      </c>
    </row>
    <row r="167" spans="1:6" ht="12.75">
      <c r="A167" s="588"/>
      <c r="B167" s="589" t="s">
        <v>173</v>
      </c>
      <c r="C167" s="628" t="s">
        <v>241</v>
      </c>
      <c r="D167" s="592">
        <v>82800</v>
      </c>
      <c r="E167" s="592">
        <f>25000+45000</f>
        <v>70000</v>
      </c>
      <c r="F167" s="691">
        <f t="shared" si="2"/>
        <v>84.54106280193237</v>
      </c>
    </row>
    <row r="168" spans="1:6" ht="12.75">
      <c r="A168" s="588" t="s">
        <v>603</v>
      </c>
      <c r="B168" s="589"/>
      <c r="C168" s="629" t="s">
        <v>669</v>
      </c>
      <c r="D168" s="630">
        <f>SUM(D169:D170)</f>
        <v>30000</v>
      </c>
      <c r="E168" s="630">
        <f>SUM(E169:E170)</f>
        <v>42370</v>
      </c>
      <c r="F168" s="691">
        <f t="shared" si="2"/>
        <v>141.23333333333335</v>
      </c>
    </row>
    <row r="169" spans="1:6" ht="12.75">
      <c r="A169" s="588"/>
      <c r="B169" s="589" t="s">
        <v>57</v>
      </c>
      <c r="C169" s="628" t="s">
        <v>68</v>
      </c>
      <c r="D169" s="616"/>
      <c r="E169" s="616">
        <v>7100</v>
      </c>
      <c r="F169" s="691"/>
    </row>
    <row r="170" spans="1:6" ht="12.75">
      <c r="A170" s="588"/>
      <c r="B170" s="589" t="s">
        <v>58</v>
      </c>
      <c r="C170" s="628" t="s">
        <v>124</v>
      </c>
      <c r="D170" s="616">
        <v>30000</v>
      </c>
      <c r="E170" s="616">
        <f>220+1900+1650+5100+3000+20000+3400</f>
        <v>35270</v>
      </c>
      <c r="F170" s="691">
        <f t="shared" si="2"/>
        <v>117.56666666666666</v>
      </c>
    </row>
    <row r="171" spans="1:6" ht="12.75">
      <c r="A171" s="588" t="s">
        <v>115</v>
      </c>
      <c r="B171" s="589"/>
      <c r="C171" s="591" t="s">
        <v>19</v>
      </c>
      <c r="D171" s="591">
        <f>SUM(D172:D173,D176)</f>
        <v>111234</v>
      </c>
      <c r="E171" s="591">
        <f>SUM(E172:E173,E176)</f>
        <v>57770</v>
      </c>
      <c r="F171" s="691">
        <f t="shared" si="2"/>
        <v>51.93555927144578</v>
      </c>
    </row>
    <row r="172" spans="1:6" ht="12.75">
      <c r="A172" s="588"/>
      <c r="B172" s="589" t="s">
        <v>59</v>
      </c>
      <c r="C172" s="590" t="s">
        <v>2</v>
      </c>
      <c r="D172" s="590">
        <v>32250</v>
      </c>
      <c r="E172" s="590">
        <v>30250</v>
      </c>
      <c r="F172" s="691">
        <f t="shared" si="2"/>
        <v>93.7984496124031</v>
      </c>
    </row>
    <row r="173" spans="1:6" ht="12.75">
      <c r="A173" s="588"/>
      <c r="B173" s="589"/>
      <c r="C173" s="590" t="s">
        <v>960</v>
      </c>
      <c r="D173" s="590">
        <f>SUM(D174:D174)</f>
        <v>5768</v>
      </c>
      <c r="E173" s="590">
        <f>SUM(E174:E175)</f>
        <v>5820</v>
      </c>
      <c r="F173" s="691">
        <f t="shared" si="2"/>
        <v>100.90152565880722</v>
      </c>
    </row>
    <row r="174" spans="1:6" ht="12.75">
      <c r="A174" s="588"/>
      <c r="B174" s="589" t="s">
        <v>57</v>
      </c>
      <c r="C174" s="590" t="s">
        <v>807</v>
      </c>
      <c r="D174" s="590">
        <v>5768</v>
      </c>
      <c r="E174" s="590">
        <v>3700</v>
      </c>
      <c r="F174" s="691">
        <f t="shared" si="2"/>
        <v>64.14701803051318</v>
      </c>
    </row>
    <row r="175" spans="1:6" ht="12.75">
      <c r="A175" s="588"/>
      <c r="B175" s="589" t="s">
        <v>58</v>
      </c>
      <c r="C175" s="590" t="s">
        <v>124</v>
      </c>
      <c r="D175" s="590"/>
      <c r="E175" s="590">
        <v>2120</v>
      </c>
      <c r="F175" s="691"/>
    </row>
    <row r="176" spans="1:6" ht="12.75">
      <c r="A176" s="588"/>
      <c r="B176" s="589"/>
      <c r="C176" s="590" t="s">
        <v>977</v>
      </c>
      <c r="D176" s="590">
        <f>SUM(D177:D179)</f>
        <v>73216</v>
      </c>
      <c r="E176" s="590">
        <f>SUM(E177:E179)</f>
        <v>21700</v>
      </c>
      <c r="F176" s="691">
        <f t="shared" si="2"/>
        <v>29.638330419580424</v>
      </c>
    </row>
    <row r="177" spans="1:6" ht="12.75">
      <c r="A177" s="588"/>
      <c r="B177" s="589" t="s">
        <v>403</v>
      </c>
      <c r="C177" s="590" t="s">
        <v>404</v>
      </c>
      <c r="D177" s="590">
        <v>7893</v>
      </c>
      <c r="E177" s="590">
        <v>9200</v>
      </c>
      <c r="F177" s="691">
        <f t="shared" si="2"/>
        <v>116.5589763081211</v>
      </c>
    </row>
    <row r="178" spans="1:6" ht="12.75">
      <c r="A178" s="588"/>
      <c r="B178" s="589" t="s">
        <v>57</v>
      </c>
      <c r="C178" s="590" t="s">
        <v>68</v>
      </c>
      <c r="D178" s="590">
        <v>5000</v>
      </c>
      <c r="E178" s="590">
        <v>5000</v>
      </c>
      <c r="F178" s="691">
        <f t="shared" si="2"/>
        <v>100</v>
      </c>
    </row>
    <row r="179" spans="1:6" ht="13.5" thickBot="1">
      <c r="A179" s="601" t="s">
        <v>12</v>
      </c>
      <c r="B179" s="586" t="s">
        <v>58</v>
      </c>
      <c r="C179" s="604" t="s">
        <v>124</v>
      </c>
      <c r="D179" s="590">
        <v>60323</v>
      </c>
      <c r="E179" s="590">
        <f>2000+5500</f>
        <v>7500</v>
      </c>
      <c r="F179" s="693">
        <f t="shared" si="2"/>
        <v>12.433068647116357</v>
      </c>
    </row>
    <row r="180" spans="1:6" ht="16.5" customHeight="1" thickBot="1" thickTop="1">
      <c r="A180" s="631" t="s">
        <v>311</v>
      </c>
      <c r="B180" s="632"/>
      <c r="C180" s="633" t="s">
        <v>950</v>
      </c>
      <c r="D180" s="634">
        <f>SUM(D181+D183+D190)</f>
        <v>86362</v>
      </c>
      <c r="E180" s="634">
        <f>SUM(E181+E183+E190)</f>
        <v>3585</v>
      </c>
      <c r="F180" s="503">
        <f t="shared" si="2"/>
        <v>4.15113128459276</v>
      </c>
    </row>
    <row r="181" spans="1:6" ht="12.75" customHeight="1" thickTop="1">
      <c r="A181" s="635" t="s">
        <v>312</v>
      </c>
      <c r="B181" s="636" t="s">
        <v>12</v>
      </c>
      <c r="C181" s="637" t="s">
        <v>949</v>
      </c>
      <c r="D181" s="637">
        <f>D182</f>
        <v>3485</v>
      </c>
      <c r="E181" s="637">
        <f>E182</f>
        <v>3585</v>
      </c>
      <c r="F181" s="692">
        <f t="shared" si="2"/>
        <v>102.86944045911048</v>
      </c>
    </row>
    <row r="182" spans="1:6" ht="12.75" customHeight="1">
      <c r="A182" s="606"/>
      <c r="B182" s="638" t="s">
        <v>57</v>
      </c>
      <c r="C182" s="639" t="s">
        <v>68</v>
      </c>
      <c r="D182" s="605">
        <v>3485</v>
      </c>
      <c r="E182" s="605">
        <v>3585</v>
      </c>
      <c r="F182" s="691">
        <f t="shared" si="2"/>
        <v>102.86944045911048</v>
      </c>
    </row>
    <row r="183" spans="1:6" ht="12.75" customHeight="1">
      <c r="A183" s="640" t="s">
        <v>628</v>
      </c>
      <c r="B183" s="641"/>
      <c r="C183" s="642" t="s">
        <v>627</v>
      </c>
      <c r="D183" s="591">
        <f>SUM(D184:D189)</f>
        <v>50452</v>
      </c>
      <c r="E183" s="591">
        <f>SUM(E184:E189)</f>
        <v>0</v>
      </c>
      <c r="F183" s="691">
        <f t="shared" si="2"/>
        <v>0</v>
      </c>
    </row>
    <row r="184" spans="1:6" ht="12.75" customHeight="1">
      <c r="A184" s="640"/>
      <c r="B184" s="641" t="s">
        <v>59</v>
      </c>
      <c r="C184" s="643" t="s">
        <v>745</v>
      </c>
      <c r="D184" s="590">
        <v>30240</v>
      </c>
      <c r="E184" s="590"/>
      <c r="F184" s="691">
        <f t="shared" si="2"/>
        <v>0</v>
      </c>
    </row>
    <row r="185" spans="1:6" ht="12.75" customHeight="1">
      <c r="A185" s="640"/>
      <c r="B185" s="641" t="s">
        <v>62</v>
      </c>
      <c r="C185" s="643" t="s">
        <v>17</v>
      </c>
      <c r="D185" s="590">
        <v>1773</v>
      </c>
      <c r="E185" s="590"/>
      <c r="F185" s="691">
        <f t="shared" si="2"/>
        <v>0</v>
      </c>
    </row>
    <row r="186" spans="1:6" ht="12.75" customHeight="1">
      <c r="A186" s="640"/>
      <c r="B186" s="641" t="s">
        <v>63</v>
      </c>
      <c r="C186" s="643" t="s">
        <v>947</v>
      </c>
      <c r="D186" s="590">
        <v>252</v>
      </c>
      <c r="E186" s="590"/>
      <c r="F186" s="691">
        <f t="shared" si="2"/>
        <v>0</v>
      </c>
    </row>
    <row r="187" spans="1:6" ht="12.75" customHeight="1">
      <c r="A187" s="640"/>
      <c r="B187" s="641" t="s">
        <v>403</v>
      </c>
      <c r="C187" s="643" t="s">
        <v>404</v>
      </c>
      <c r="D187" s="590">
        <v>10690</v>
      </c>
      <c r="E187" s="590"/>
      <c r="F187" s="691">
        <f t="shared" si="2"/>
        <v>0</v>
      </c>
    </row>
    <row r="188" spans="1:6" ht="12.75" customHeight="1">
      <c r="A188" s="640"/>
      <c r="B188" s="641" t="s">
        <v>57</v>
      </c>
      <c r="C188" s="643" t="s">
        <v>68</v>
      </c>
      <c r="D188" s="590">
        <v>2500</v>
      </c>
      <c r="E188" s="590"/>
      <c r="F188" s="691">
        <f t="shared" si="2"/>
        <v>0</v>
      </c>
    </row>
    <row r="189" spans="1:6" ht="12.75" customHeight="1">
      <c r="A189" s="640"/>
      <c r="B189" s="641" t="s">
        <v>58</v>
      </c>
      <c r="C189" s="643" t="s">
        <v>124</v>
      </c>
      <c r="D189" s="590">
        <v>4997</v>
      </c>
      <c r="E189" s="590"/>
      <c r="F189" s="691">
        <f t="shared" si="2"/>
        <v>0</v>
      </c>
    </row>
    <row r="190" spans="1:6" ht="12.75" customHeight="1">
      <c r="A190" s="640" t="s">
        <v>630</v>
      </c>
      <c r="B190" s="641"/>
      <c r="C190" s="642" t="s">
        <v>670</v>
      </c>
      <c r="D190" s="591">
        <f>SUM(D191:D196)</f>
        <v>32425</v>
      </c>
      <c r="E190" s="591">
        <f>SUM(E191:E196)</f>
        <v>0</v>
      </c>
      <c r="F190" s="691">
        <f t="shared" si="2"/>
        <v>0</v>
      </c>
    </row>
    <row r="191" spans="1:6" ht="12.75" customHeight="1">
      <c r="A191" s="640"/>
      <c r="B191" s="641" t="s">
        <v>59</v>
      </c>
      <c r="C191" s="643" t="s">
        <v>745</v>
      </c>
      <c r="D191" s="590">
        <v>18360</v>
      </c>
      <c r="E191" s="590"/>
      <c r="F191" s="691">
        <f t="shared" si="2"/>
        <v>0</v>
      </c>
    </row>
    <row r="192" spans="1:6" ht="12.75" customHeight="1">
      <c r="A192" s="640"/>
      <c r="B192" s="641" t="s">
        <v>62</v>
      </c>
      <c r="C192" s="643" t="s">
        <v>17</v>
      </c>
      <c r="D192" s="590">
        <v>1228</v>
      </c>
      <c r="E192" s="590"/>
      <c r="F192" s="691">
        <f t="shared" si="2"/>
        <v>0</v>
      </c>
    </row>
    <row r="193" spans="1:6" ht="12.75" customHeight="1">
      <c r="A193" s="640"/>
      <c r="B193" s="641" t="s">
        <v>63</v>
      </c>
      <c r="C193" s="643" t="s">
        <v>947</v>
      </c>
      <c r="D193" s="590">
        <v>175</v>
      </c>
      <c r="E193" s="590"/>
      <c r="F193" s="691">
        <f t="shared" si="2"/>
        <v>0</v>
      </c>
    </row>
    <row r="194" spans="1:6" ht="12.75" customHeight="1">
      <c r="A194" s="640"/>
      <c r="B194" s="641" t="s">
        <v>403</v>
      </c>
      <c r="C194" s="643" t="s">
        <v>404</v>
      </c>
      <c r="D194" s="590">
        <v>7480</v>
      </c>
      <c r="E194" s="590"/>
      <c r="F194" s="691">
        <f t="shared" si="2"/>
        <v>0</v>
      </c>
    </row>
    <row r="195" spans="1:6" ht="12.75" customHeight="1">
      <c r="A195" s="640"/>
      <c r="B195" s="641" t="s">
        <v>57</v>
      </c>
      <c r="C195" s="643" t="s">
        <v>68</v>
      </c>
      <c r="D195" s="590">
        <v>3682</v>
      </c>
      <c r="E195" s="590"/>
      <c r="F195" s="691">
        <f t="shared" si="2"/>
        <v>0</v>
      </c>
    </row>
    <row r="196" spans="1:6" ht="12.75" customHeight="1" thickBot="1">
      <c r="A196" s="640"/>
      <c r="B196" s="641" t="s">
        <v>58</v>
      </c>
      <c r="C196" s="643" t="s">
        <v>124</v>
      </c>
      <c r="D196" s="590">
        <v>1500</v>
      </c>
      <c r="E196" s="590"/>
      <c r="F196" s="693">
        <f t="shared" si="2"/>
        <v>0</v>
      </c>
    </row>
    <row r="197" spans="1:6" ht="14.25" customHeight="1" thickBot="1" thickTop="1">
      <c r="A197" s="583" t="s">
        <v>125</v>
      </c>
      <c r="B197" s="584"/>
      <c r="C197" s="644" t="s">
        <v>364</v>
      </c>
      <c r="D197" s="585">
        <f>SUM(D198+D200+D202+D215+D223)</f>
        <v>385017</v>
      </c>
      <c r="E197" s="585">
        <f>SUM(E198+E200+E202+E215+E223)</f>
        <v>383369</v>
      </c>
      <c r="F197" s="503">
        <f t="shared" si="2"/>
        <v>99.57196695210861</v>
      </c>
    </row>
    <row r="198" spans="1:6" ht="14.25" customHeight="1" thickTop="1">
      <c r="A198" s="580" t="s">
        <v>671</v>
      </c>
      <c r="B198" s="597"/>
      <c r="C198" s="645" t="s">
        <v>672</v>
      </c>
      <c r="D198" s="600">
        <f>D199</f>
        <v>5000</v>
      </c>
      <c r="E198" s="600">
        <f>E199</f>
        <v>5000</v>
      </c>
      <c r="F198" s="692">
        <f t="shared" si="2"/>
        <v>100</v>
      </c>
    </row>
    <row r="199" spans="1:6" ht="14.25" customHeight="1">
      <c r="A199" s="601"/>
      <c r="B199" s="589" t="s">
        <v>673</v>
      </c>
      <c r="C199" s="646" t="s">
        <v>674</v>
      </c>
      <c r="D199" s="590">
        <v>5000</v>
      </c>
      <c r="E199" s="590">
        <v>5000</v>
      </c>
      <c r="F199" s="691">
        <f t="shared" si="2"/>
        <v>100</v>
      </c>
    </row>
    <row r="200" spans="1:6" ht="14.25" customHeight="1">
      <c r="A200" s="588" t="s">
        <v>277</v>
      </c>
      <c r="B200" s="647"/>
      <c r="C200" s="648" t="s">
        <v>278</v>
      </c>
      <c r="D200" s="649">
        <f>SUM(D201:D201)</f>
        <v>5500</v>
      </c>
      <c r="E200" s="649">
        <f>SUM(E201:E201)</f>
        <v>5000</v>
      </c>
      <c r="F200" s="691">
        <f t="shared" si="2"/>
        <v>90.9090909090909</v>
      </c>
    </row>
    <row r="201" spans="1:7" ht="14.25" customHeight="1">
      <c r="A201" s="588"/>
      <c r="B201" s="647" t="s">
        <v>983</v>
      </c>
      <c r="C201" s="650" t="s">
        <v>527</v>
      </c>
      <c r="D201" s="590">
        <v>5500</v>
      </c>
      <c r="E201" s="590">
        <v>5000</v>
      </c>
      <c r="F201" s="691">
        <f t="shared" si="2"/>
        <v>90.9090909090909</v>
      </c>
      <c r="G201" t="s">
        <v>12</v>
      </c>
    </row>
    <row r="202" spans="1:6" ht="12.75">
      <c r="A202" s="588" t="s">
        <v>127</v>
      </c>
      <c r="B202" s="589"/>
      <c r="C202" s="591" t="s">
        <v>21</v>
      </c>
      <c r="D202" s="591">
        <f>SUM(D203:D213)</f>
        <v>365117</v>
      </c>
      <c r="E202" s="591">
        <f>SUM(E203:E213)</f>
        <v>357869</v>
      </c>
      <c r="F202" s="691">
        <f t="shared" si="2"/>
        <v>98.01488290054968</v>
      </c>
    </row>
    <row r="203" spans="1:6" ht="12.75">
      <c r="A203" s="588"/>
      <c r="B203" s="589" t="s">
        <v>344</v>
      </c>
      <c r="C203" s="590" t="s">
        <v>357</v>
      </c>
      <c r="D203" s="590">
        <v>28260</v>
      </c>
      <c r="E203" s="590">
        <v>0</v>
      </c>
      <c r="F203" s="691">
        <f t="shared" si="2"/>
        <v>0</v>
      </c>
    </row>
    <row r="204" spans="1:6" ht="12.75">
      <c r="A204" s="588" t="s">
        <v>12</v>
      </c>
      <c r="B204" s="589" t="s">
        <v>101</v>
      </c>
      <c r="C204" s="590" t="s">
        <v>902</v>
      </c>
      <c r="D204" s="590">
        <v>12000</v>
      </c>
      <c r="E204" s="590">
        <v>12000</v>
      </c>
      <c r="F204" s="691">
        <f t="shared" si="2"/>
        <v>100</v>
      </c>
    </row>
    <row r="205" spans="1:6" ht="12.75">
      <c r="A205" s="588"/>
      <c r="B205" s="589" t="s">
        <v>59</v>
      </c>
      <c r="C205" s="605" t="s">
        <v>745</v>
      </c>
      <c r="D205" s="590">
        <v>1000</v>
      </c>
      <c r="E205" s="590">
        <v>1000</v>
      </c>
      <c r="F205" s="691">
        <f t="shared" si="2"/>
        <v>100</v>
      </c>
    </row>
    <row r="206" spans="1:6" ht="12.75">
      <c r="A206" s="588"/>
      <c r="B206" s="589" t="s">
        <v>903</v>
      </c>
      <c r="C206" s="605" t="s">
        <v>904</v>
      </c>
      <c r="D206" s="590">
        <v>19000</v>
      </c>
      <c r="E206" s="590">
        <v>41000</v>
      </c>
      <c r="F206" s="691">
        <f t="shared" si="2"/>
        <v>215.78947368421052</v>
      </c>
    </row>
    <row r="207" spans="1:6" ht="12.75">
      <c r="A207" s="588"/>
      <c r="B207" s="589" t="s">
        <v>79</v>
      </c>
      <c r="C207" s="590" t="s">
        <v>944</v>
      </c>
      <c r="D207" s="590">
        <v>7000</v>
      </c>
      <c r="E207" s="590">
        <v>10000</v>
      </c>
      <c r="F207" s="691">
        <f t="shared" si="2"/>
        <v>142.85714285714286</v>
      </c>
    </row>
    <row r="208" spans="1:6" ht="12.75">
      <c r="A208" s="588"/>
      <c r="B208" s="589" t="s">
        <v>61</v>
      </c>
      <c r="C208" s="590" t="s">
        <v>906</v>
      </c>
      <c r="D208" s="590">
        <v>3000</v>
      </c>
      <c r="E208" s="590">
        <v>8000</v>
      </c>
      <c r="F208" s="691">
        <f t="shared" si="2"/>
        <v>266.66666666666663</v>
      </c>
    </row>
    <row r="209" spans="1:6" ht="12.75">
      <c r="A209" s="588"/>
      <c r="B209" s="589" t="s">
        <v>933</v>
      </c>
      <c r="C209" s="590" t="s">
        <v>934</v>
      </c>
      <c r="D209" s="590">
        <v>1500</v>
      </c>
      <c r="E209" s="590">
        <v>1000</v>
      </c>
      <c r="F209" s="691">
        <f t="shared" si="2"/>
        <v>66.66666666666666</v>
      </c>
    </row>
    <row r="210" spans="1:6" ht="12.75">
      <c r="A210" s="588"/>
      <c r="B210" s="589" t="s">
        <v>58</v>
      </c>
      <c r="C210" s="590" t="s">
        <v>124</v>
      </c>
      <c r="D210" s="590">
        <v>14240</v>
      </c>
      <c r="E210" s="590">
        <v>19000</v>
      </c>
      <c r="F210" s="691">
        <f t="shared" si="2"/>
        <v>133.42696629213484</v>
      </c>
    </row>
    <row r="211" spans="1:6" ht="12.75">
      <c r="A211" s="601"/>
      <c r="B211" s="586" t="s">
        <v>106</v>
      </c>
      <c r="C211" s="604" t="s">
        <v>30</v>
      </c>
      <c r="D211" s="590">
        <v>5000</v>
      </c>
      <c r="E211" s="590">
        <v>6000</v>
      </c>
      <c r="F211" s="691">
        <f t="shared" si="2"/>
        <v>120</v>
      </c>
    </row>
    <row r="212" spans="1:6" ht="12.75">
      <c r="A212" s="580"/>
      <c r="B212" s="586" t="s">
        <v>111</v>
      </c>
      <c r="C212" s="604" t="s">
        <v>905</v>
      </c>
      <c r="D212" s="590">
        <v>2000</v>
      </c>
      <c r="E212" s="590">
        <v>14000</v>
      </c>
      <c r="F212" s="691">
        <f t="shared" si="2"/>
        <v>700</v>
      </c>
    </row>
    <row r="213" spans="1:6" ht="12.75">
      <c r="A213" s="617" t="s">
        <v>12</v>
      </c>
      <c r="B213" s="586"/>
      <c r="C213" s="604" t="s">
        <v>126</v>
      </c>
      <c r="D213" s="604">
        <f>SUM(D214:D214)</f>
        <v>272117</v>
      </c>
      <c r="E213" s="604">
        <f>SUM(E214:E214)</f>
        <v>245869</v>
      </c>
      <c r="F213" s="691">
        <f t="shared" si="2"/>
        <v>90.3541491343797</v>
      </c>
    </row>
    <row r="214" spans="1:7" ht="12.75">
      <c r="A214" s="580"/>
      <c r="B214" s="586" t="s">
        <v>66</v>
      </c>
      <c r="C214" s="604" t="s">
        <v>833</v>
      </c>
      <c r="D214" s="592">
        <v>272117</v>
      </c>
      <c r="E214" s="592">
        <v>245869</v>
      </c>
      <c r="F214" s="691">
        <f t="shared" si="2"/>
        <v>90.3541491343797</v>
      </c>
      <c r="G214" t="s">
        <v>12</v>
      </c>
    </row>
    <row r="215" spans="1:6" ht="12.75">
      <c r="A215" s="617" t="s">
        <v>130</v>
      </c>
      <c r="B215" s="586"/>
      <c r="C215" s="587" t="s">
        <v>45</v>
      </c>
      <c r="D215" s="591">
        <f>SUM(D216:D221)</f>
        <v>9400</v>
      </c>
      <c r="E215" s="591">
        <f>SUM(E216:E222)</f>
        <v>13500</v>
      </c>
      <c r="F215" s="691">
        <f t="shared" si="2"/>
        <v>143.61702127659575</v>
      </c>
    </row>
    <row r="216" spans="1:6" ht="12.75">
      <c r="A216" s="617"/>
      <c r="B216" s="586" t="s">
        <v>403</v>
      </c>
      <c r="C216" s="604" t="s">
        <v>404</v>
      </c>
      <c r="D216" s="590">
        <v>500</v>
      </c>
      <c r="E216" s="590"/>
      <c r="F216" s="691">
        <f t="shared" si="2"/>
        <v>0</v>
      </c>
    </row>
    <row r="217" spans="1:6" ht="12.75">
      <c r="A217" s="617"/>
      <c r="B217" s="586" t="s">
        <v>57</v>
      </c>
      <c r="C217" s="604" t="s">
        <v>68</v>
      </c>
      <c r="D217" s="590">
        <v>2000</v>
      </c>
      <c r="E217" s="590">
        <v>4000</v>
      </c>
      <c r="F217" s="691">
        <f t="shared" si="2"/>
        <v>200</v>
      </c>
    </row>
    <row r="218" spans="1:6" ht="12.75">
      <c r="A218" s="617"/>
      <c r="B218" s="586" t="s">
        <v>79</v>
      </c>
      <c r="C218" s="604" t="s">
        <v>944</v>
      </c>
      <c r="D218" s="590">
        <v>400</v>
      </c>
      <c r="E218" s="590">
        <v>500</v>
      </c>
      <c r="F218" s="691">
        <f t="shared" si="2"/>
        <v>125</v>
      </c>
    </row>
    <row r="219" spans="1:6" ht="12.75">
      <c r="A219" s="617"/>
      <c r="B219" s="586" t="s">
        <v>61</v>
      </c>
      <c r="C219" s="604" t="s">
        <v>746</v>
      </c>
      <c r="D219" s="590">
        <v>4000</v>
      </c>
      <c r="E219" s="590"/>
      <c r="F219" s="691">
        <f t="shared" si="2"/>
        <v>0</v>
      </c>
    </row>
    <row r="220" spans="1:6" ht="12.75">
      <c r="A220" s="617"/>
      <c r="B220" s="586" t="s">
        <v>58</v>
      </c>
      <c r="C220" s="604" t="s">
        <v>124</v>
      </c>
      <c r="D220" s="590">
        <v>2000</v>
      </c>
      <c r="E220" s="590">
        <v>1500</v>
      </c>
      <c r="F220" s="691">
        <f aca="true" t="shared" si="3" ref="F220:F281">E220/D220*100</f>
        <v>75</v>
      </c>
    </row>
    <row r="221" spans="1:6" ht="12.75">
      <c r="A221" s="580"/>
      <c r="B221" s="597" t="s">
        <v>106</v>
      </c>
      <c r="C221" s="598" t="s">
        <v>30</v>
      </c>
      <c r="D221" s="605">
        <v>500</v>
      </c>
      <c r="E221" s="605">
        <v>500</v>
      </c>
      <c r="F221" s="693">
        <f t="shared" si="3"/>
        <v>100</v>
      </c>
    </row>
    <row r="222" spans="1:6" ht="12.75">
      <c r="A222" s="601"/>
      <c r="B222" s="589" t="s">
        <v>66</v>
      </c>
      <c r="C222" s="590" t="s">
        <v>901</v>
      </c>
      <c r="D222" s="590"/>
      <c r="E222" s="590">
        <v>7000</v>
      </c>
      <c r="F222" s="691"/>
    </row>
    <row r="223" spans="1:6" ht="12.75">
      <c r="A223" s="601" t="s">
        <v>414</v>
      </c>
      <c r="B223" s="589"/>
      <c r="C223" s="591" t="s">
        <v>415</v>
      </c>
      <c r="D223" s="591">
        <f>D224</f>
        <v>0</v>
      </c>
      <c r="E223" s="591">
        <f>E224</f>
        <v>2000</v>
      </c>
      <c r="F223" s="691" t="s">
        <v>12</v>
      </c>
    </row>
    <row r="224" spans="1:7" ht="12.75">
      <c r="A224" s="601"/>
      <c r="B224" s="589" t="s">
        <v>171</v>
      </c>
      <c r="C224" s="590" t="s">
        <v>153</v>
      </c>
      <c r="D224" s="590">
        <v>0</v>
      </c>
      <c r="E224" s="590">
        <v>2000</v>
      </c>
      <c r="F224" s="691" t="s">
        <v>12</v>
      </c>
      <c r="G224" t="s">
        <v>12</v>
      </c>
    </row>
    <row r="225" spans="1:6" ht="13.5" thickBot="1">
      <c r="A225" s="580"/>
      <c r="B225" s="597"/>
      <c r="C225" s="598" t="s">
        <v>155</v>
      </c>
      <c r="D225" s="598"/>
      <c r="E225" s="598"/>
      <c r="F225" s="693" t="s">
        <v>12</v>
      </c>
    </row>
    <row r="226" spans="1:6" ht="36.75" customHeight="1" thickBot="1" thickTop="1">
      <c r="A226" s="651" t="s">
        <v>308</v>
      </c>
      <c r="B226" s="652"/>
      <c r="C226" s="694" t="s">
        <v>437</v>
      </c>
      <c r="D226" s="653">
        <f>D227</f>
        <v>129071</v>
      </c>
      <c r="E226" s="653">
        <f>E227</f>
        <v>120901</v>
      </c>
      <c r="F226" s="695">
        <f t="shared" si="3"/>
        <v>93.67015053730118</v>
      </c>
    </row>
    <row r="227" spans="1:6" ht="13.5" thickTop="1">
      <c r="A227" s="580" t="s">
        <v>948</v>
      </c>
      <c r="B227" s="586"/>
      <c r="C227" s="587" t="s">
        <v>802</v>
      </c>
      <c r="D227" s="587">
        <f>SUM(D228:D237)</f>
        <v>129071</v>
      </c>
      <c r="E227" s="587">
        <f>SUM(E228:E237)</f>
        <v>120901</v>
      </c>
      <c r="F227" s="692">
        <f t="shared" si="3"/>
        <v>93.67015053730118</v>
      </c>
    </row>
    <row r="228" spans="1:6" ht="12.75">
      <c r="A228" s="588"/>
      <c r="B228" s="589" t="s">
        <v>101</v>
      </c>
      <c r="C228" s="590" t="s">
        <v>102</v>
      </c>
      <c r="D228" s="590">
        <v>286</v>
      </c>
      <c r="E228" s="590"/>
      <c r="F228" s="691">
        <f t="shared" si="3"/>
        <v>0</v>
      </c>
    </row>
    <row r="229" spans="1:6" ht="12.75">
      <c r="A229" s="588"/>
      <c r="B229" s="589" t="s">
        <v>103</v>
      </c>
      <c r="C229" s="590" t="s">
        <v>736</v>
      </c>
      <c r="D229" s="590">
        <v>12360</v>
      </c>
      <c r="E229" s="590">
        <v>11880</v>
      </c>
      <c r="F229" s="691">
        <f t="shared" si="3"/>
        <v>96.11650485436894</v>
      </c>
    </row>
    <row r="230" spans="1:6" ht="12.75">
      <c r="A230" s="588"/>
      <c r="B230" s="589" t="s">
        <v>104</v>
      </c>
      <c r="C230" s="590" t="s">
        <v>22</v>
      </c>
      <c r="D230" s="590">
        <v>717</v>
      </c>
      <c r="E230" s="590">
        <v>691</v>
      </c>
      <c r="F230" s="691">
        <f t="shared" si="3"/>
        <v>96.37377963737796</v>
      </c>
    </row>
    <row r="231" spans="1:6" ht="12.75">
      <c r="A231" s="588"/>
      <c r="B231" s="589" t="s">
        <v>113</v>
      </c>
      <c r="C231" s="590" t="s">
        <v>114</v>
      </c>
      <c r="D231" s="590">
        <v>43600</v>
      </c>
      <c r="E231" s="590">
        <v>46227</v>
      </c>
      <c r="F231" s="691">
        <f t="shared" si="3"/>
        <v>106.02522935779817</v>
      </c>
    </row>
    <row r="232" spans="1:6" ht="12.75">
      <c r="A232" s="588"/>
      <c r="B232" s="589" t="s">
        <v>62</v>
      </c>
      <c r="C232" s="590" t="s">
        <v>17</v>
      </c>
      <c r="D232" s="590">
        <v>4322</v>
      </c>
      <c r="E232" s="590">
        <f>2047+120+2482</f>
        <v>4649</v>
      </c>
      <c r="F232" s="691">
        <f t="shared" si="3"/>
        <v>107.56594169366033</v>
      </c>
    </row>
    <row r="233" spans="1:6" ht="12.75">
      <c r="A233" s="588"/>
      <c r="B233" s="589" t="s">
        <v>63</v>
      </c>
      <c r="C233" s="590" t="s">
        <v>18</v>
      </c>
      <c r="D233" s="590">
        <v>615</v>
      </c>
      <c r="E233" s="590">
        <f>292+353</f>
        <v>645</v>
      </c>
      <c r="F233" s="691">
        <f t="shared" si="3"/>
        <v>104.8780487804878</v>
      </c>
    </row>
    <row r="234" spans="1:7" ht="12.75">
      <c r="A234" s="588"/>
      <c r="B234" s="589" t="s">
        <v>403</v>
      </c>
      <c r="C234" s="590" t="s">
        <v>404</v>
      </c>
      <c r="D234" s="590">
        <v>12000</v>
      </c>
      <c r="E234" s="590">
        <v>12000</v>
      </c>
      <c r="F234" s="691">
        <f t="shared" si="3"/>
        <v>100</v>
      </c>
      <c r="G234" t="s">
        <v>12</v>
      </c>
    </row>
    <row r="235" spans="1:6" ht="12.75">
      <c r="A235" s="588"/>
      <c r="B235" s="589" t="s">
        <v>57</v>
      </c>
      <c r="C235" s="590" t="s">
        <v>360</v>
      </c>
      <c r="D235" s="590">
        <v>13675</v>
      </c>
      <c r="E235" s="590">
        <v>13885</v>
      </c>
      <c r="F235" s="691">
        <f t="shared" si="3"/>
        <v>101.53564899451555</v>
      </c>
    </row>
    <row r="236" spans="1:6" ht="12.75">
      <c r="A236" s="588"/>
      <c r="B236" s="589" t="s">
        <v>58</v>
      </c>
      <c r="C236" s="605" t="s">
        <v>1</v>
      </c>
      <c r="D236" s="590">
        <v>40800</v>
      </c>
      <c r="E236" s="590">
        <v>30180</v>
      </c>
      <c r="F236" s="691">
        <f t="shared" si="3"/>
        <v>73.97058823529412</v>
      </c>
    </row>
    <row r="237" spans="1:6" ht="13.5" thickBot="1">
      <c r="A237" s="588"/>
      <c r="B237" s="589" t="s">
        <v>107</v>
      </c>
      <c r="C237" s="628" t="s">
        <v>43</v>
      </c>
      <c r="D237" s="590">
        <v>696</v>
      </c>
      <c r="E237" s="590">
        <v>744</v>
      </c>
      <c r="F237" s="693">
        <f t="shared" si="3"/>
        <v>106.89655172413792</v>
      </c>
    </row>
    <row r="238" spans="1:6" ht="14.25" thickBot="1" thickTop="1">
      <c r="A238" s="651" t="s">
        <v>131</v>
      </c>
      <c r="B238" s="652"/>
      <c r="C238" s="653" t="s">
        <v>132</v>
      </c>
      <c r="D238" s="653">
        <f>SUM(D239+D241)</f>
        <v>608769</v>
      </c>
      <c r="E238" s="653">
        <f>SUM(E239+E241)</f>
        <v>399369</v>
      </c>
      <c r="F238" s="503">
        <f t="shared" si="3"/>
        <v>65.60271630125712</v>
      </c>
    </row>
    <row r="239" spans="1:6" ht="13.5" thickTop="1">
      <c r="A239" s="580" t="s">
        <v>133</v>
      </c>
      <c r="B239" s="586"/>
      <c r="C239" s="587" t="s">
        <v>215</v>
      </c>
      <c r="D239" s="587">
        <f>D240</f>
        <v>345569</v>
      </c>
      <c r="E239" s="587">
        <f>E240</f>
        <v>399369</v>
      </c>
      <c r="F239" s="692">
        <f t="shared" si="3"/>
        <v>115.56852611200657</v>
      </c>
    </row>
    <row r="240" spans="1:6" ht="12.75">
      <c r="A240" s="617"/>
      <c r="B240" s="586" t="s">
        <v>134</v>
      </c>
      <c r="C240" s="604" t="s">
        <v>135</v>
      </c>
      <c r="D240" s="590">
        <v>345569</v>
      </c>
      <c r="E240" s="590">
        <v>399369</v>
      </c>
      <c r="F240" s="691">
        <f t="shared" si="3"/>
        <v>115.56852611200657</v>
      </c>
    </row>
    <row r="241" spans="1:6" ht="12.75">
      <c r="A241" s="617" t="s">
        <v>136</v>
      </c>
      <c r="B241" s="586"/>
      <c r="C241" s="587" t="s">
        <v>137</v>
      </c>
      <c r="D241" s="587">
        <f>D242</f>
        <v>263200</v>
      </c>
      <c r="E241" s="587">
        <f>E242</f>
        <v>0</v>
      </c>
      <c r="F241" s="691">
        <f t="shared" si="3"/>
        <v>0</v>
      </c>
    </row>
    <row r="242" spans="1:6" ht="12.75">
      <c r="A242" s="588"/>
      <c r="B242" s="589" t="s">
        <v>138</v>
      </c>
      <c r="C242" s="590" t="s">
        <v>139</v>
      </c>
      <c r="D242" s="590">
        <v>263200</v>
      </c>
      <c r="E242" s="590">
        <v>0</v>
      </c>
      <c r="F242" s="691">
        <f t="shared" si="3"/>
        <v>0</v>
      </c>
    </row>
    <row r="243" spans="1:6" ht="13.5" thickBot="1">
      <c r="A243" s="588"/>
      <c r="B243" s="647"/>
      <c r="C243" s="605" t="s">
        <v>140</v>
      </c>
      <c r="D243" s="605"/>
      <c r="E243" s="605"/>
      <c r="F243" s="693" t="s">
        <v>12</v>
      </c>
    </row>
    <row r="244" spans="1:6" ht="14.25" thickBot="1" thickTop="1">
      <c r="A244" s="651" t="s">
        <v>141</v>
      </c>
      <c r="B244" s="652"/>
      <c r="C244" s="653" t="s">
        <v>46</v>
      </c>
      <c r="D244" s="653">
        <f>SUM(D245+D247)</f>
        <v>24396</v>
      </c>
      <c r="E244" s="653">
        <f>SUM(E245+E247)</f>
        <v>655000</v>
      </c>
      <c r="F244" s="503">
        <f t="shared" si="3"/>
        <v>2684.8663715363173</v>
      </c>
    </row>
    <row r="245" spans="1:6" ht="13.5" thickTop="1">
      <c r="A245" s="654" t="s">
        <v>307</v>
      </c>
      <c r="B245" s="655"/>
      <c r="C245" s="656" t="s">
        <v>265</v>
      </c>
      <c r="D245" s="656">
        <f>D246</f>
        <v>24396</v>
      </c>
      <c r="E245" s="656">
        <f>E246</f>
        <v>25000</v>
      </c>
      <c r="F245" s="692">
        <f t="shared" si="3"/>
        <v>102.47581570749303</v>
      </c>
    </row>
    <row r="246" spans="1:6" ht="12.75">
      <c r="A246" s="657"/>
      <c r="B246" s="658" t="s">
        <v>58</v>
      </c>
      <c r="C246" s="659" t="s">
        <v>3</v>
      </c>
      <c r="D246" s="590">
        <v>24396</v>
      </c>
      <c r="E246" s="590">
        <v>25000</v>
      </c>
      <c r="F246" s="691">
        <f t="shared" si="3"/>
        <v>102.47581570749303</v>
      </c>
    </row>
    <row r="247" spans="1:6" ht="12.75">
      <c r="A247" s="580" t="s">
        <v>142</v>
      </c>
      <c r="B247" s="586" t="s">
        <v>12</v>
      </c>
      <c r="C247" s="587" t="s">
        <v>47</v>
      </c>
      <c r="D247" s="587">
        <f>SUM(D248+D249)</f>
        <v>0</v>
      </c>
      <c r="E247" s="587">
        <f>SUM(E248+E249)</f>
        <v>630000</v>
      </c>
      <c r="F247" s="691"/>
    </row>
    <row r="248" spans="1:6" ht="12.75">
      <c r="A248" s="588"/>
      <c r="B248" s="660" t="s">
        <v>143</v>
      </c>
      <c r="C248" s="590" t="s">
        <v>49</v>
      </c>
      <c r="D248" s="590">
        <v>0</v>
      </c>
      <c r="E248" s="590">
        <v>330000</v>
      </c>
      <c r="F248" s="691"/>
    </row>
    <row r="249" spans="1:6" ht="12.75">
      <c r="A249" s="588"/>
      <c r="B249" s="660" t="s">
        <v>12</v>
      </c>
      <c r="C249" s="590" t="s">
        <v>51</v>
      </c>
      <c r="D249" s="590">
        <f>SUM(D250:D251)</f>
        <v>0</v>
      </c>
      <c r="E249" s="590">
        <f>SUM(E250:E251)</f>
        <v>300000</v>
      </c>
      <c r="F249" s="691"/>
    </row>
    <row r="250" spans="1:6" ht="12.75">
      <c r="A250" s="588"/>
      <c r="B250" s="660" t="s">
        <v>12</v>
      </c>
      <c r="C250" s="590" t="s">
        <v>52</v>
      </c>
      <c r="D250" s="590">
        <v>0</v>
      </c>
      <c r="E250" s="590">
        <v>100000</v>
      </c>
      <c r="F250" s="691"/>
    </row>
    <row r="251" spans="1:8" ht="13.5" thickBot="1">
      <c r="A251" s="588"/>
      <c r="B251" s="660" t="s">
        <v>12</v>
      </c>
      <c r="C251" s="590" t="s">
        <v>650</v>
      </c>
      <c r="D251" s="590">
        <v>0</v>
      </c>
      <c r="E251" s="590">
        <v>200000</v>
      </c>
      <c r="F251" s="693"/>
      <c r="G251" s="715"/>
      <c r="H251" s="715"/>
    </row>
    <row r="252" spans="1:7" ht="14.25" thickBot="1" thickTop="1">
      <c r="A252" s="651" t="s">
        <v>144</v>
      </c>
      <c r="B252" s="652"/>
      <c r="C252" s="653" t="s">
        <v>27</v>
      </c>
      <c r="D252" s="653">
        <f>SUM(D253+D278+D290+D306+D324+D338+D341+D350)</f>
        <v>14083493</v>
      </c>
      <c r="E252" s="653">
        <f>SUM(E253+E278+E290+E306+E324+E338+E341+E350)</f>
        <v>15663941</v>
      </c>
      <c r="F252" s="503">
        <f t="shared" si="3"/>
        <v>111.221988749524</v>
      </c>
      <c r="G252" s="328"/>
    </row>
    <row r="253" spans="1:6" ht="13.5" thickTop="1">
      <c r="A253" s="580" t="s">
        <v>145</v>
      </c>
      <c r="B253" s="586"/>
      <c r="C253" s="587" t="s">
        <v>28</v>
      </c>
      <c r="D253" s="587">
        <f>SUM(D254:D274,D275)</f>
        <v>7474472</v>
      </c>
      <c r="E253" s="587">
        <f>SUM(E254:E274,E275)</f>
        <v>8973017</v>
      </c>
      <c r="F253" s="692">
        <f t="shared" si="3"/>
        <v>120.04884090809358</v>
      </c>
    </row>
    <row r="254" spans="1:8" ht="12.75">
      <c r="A254" s="580"/>
      <c r="B254" s="586" t="s">
        <v>147</v>
      </c>
      <c r="C254" s="604" t="s">
        <v>148</v>
      </c>
      <c r="D254" s="590">
        <v>104819</v>
      </c>
      <c r="E254" s="590">
        <v>120233</v>
      </c>
      <c r="F254" s="691">
        <f t="shared" si="3"/>
        <v>114.70534922103816</v>
      </c>
      <c r="G254" s="715"/>
      <c r="H254" s="328"/>
    </row>
    <row r="255" spans="1:7" ht="12.75">
      <c r="A255" s="588"/>
      <c r="B255" s="589" t="s">
        <v>101</v>
      </c>
      <c r="C255" s="590" t="s">
        <v>829</v>
      </c>
      <c r="D255" s="590">
        <v>113414</v>
      </c>
      <c r="E255" s="590">
        <v>126688</v>
      </c>
      <c r="F255" s="691">
        <f t="shared" si="3"/>
        <v>111.70402243109316</v>
      </c>
      <c r="G255" s="328"/>
    </row>
    <row r="256" spans="1:6" ht="12.75">
      <c r="A256" s="588"/>
      <c r="B256" s="589" t="s">
        <v>103</v>
      </c>
      <c r="C256" s="590" t="s">
        <v>924</v>
      </c>
      <c r="D256" s="590">
        <v>4586153</v>
      </c>
      <c r="E256" s="590">
        <v>4546498</v>
      </c>
      <c r="F256" s="691">
        <f t="shared" si="3"/>
        <v>99.13533194378819</v>
      </c>
    </row>
    <row r="257" spans="1:9" ht="12.75">
      <c r="A257" s="588"/>
      <c r="B257" s="589" t="s">
        <v>104</v>
      </c>
      <c r="C257" s="590" t="s">
        <v>22</v>
      </c>
      <c r="D257" s="590">
        <v>346825</v>
      </c>
      <c r="E257" s="590">
        <v>365497</v>
      </c>
      <c r="F257" s="691">
        <f t="shared" si="3"/>
        <v>105.38369494701938</v>
      </c>
      <c r="H257" s="717" t="s">
        <v>12</v>
      </c>
      <c r="I257" s="718" t="s">
        <v>12</v>
      </c>
    </row>
    <row r="258" spans="1:9" ht="12.75">
      <c r="A258" s="588"/>
      <c r="B258" s="589" t="s">
        <v>62</v>
      </c>
      <c r="C258" s="590" t="s">
        <v>17</v>
      </c>
      <c r="D258" s="590">
        <v>879310</v>
      </c>
      <c r="E258" s="590">
        <v>873049</v>
      </c>
      <c r="F258" s="691">
        <f t="shared" si="3"/>
        <v>99.28796442665272</v>
      </c>
      <c r="H258" s="328" t="s">
        <v>12</v>
      </c>
      <c r="I258" s="716" t="s">
        <v>12</v>
      </c>
    </row>
    <row r="259" spans="1:9" ht="12.75">
      <c r="A259" s="588"/>
      <c r="B259" s="589" t="s">
        <v>63</v>
      </c>
      <c r="C259" s="590" t="s">
        <v>947</v>
      </c>
      <c r="D259" s="590">
        <v>119907</v>
      </c>
      <c r="E259" s="590">
        <v>116875</v>
      </c>
      <c r="F259" s="691">
        <f t="shared" si="3"/>
        <v>97.47137364791047</v>
      </c>
      <c r="H259" s="719"/>
      <c r="I259" s="720"/>
    </row>
    <row r="260" spans="1:6" ht="12.75">
      <c r="A260" s="588"/>
      <c r="B260" s="589" t="s">
        <v>946</v>
      </c>
      <c r="C260" s="590" t="s">
        <v>675</v>
      </c>
      <c r="D260" s="590">
        <v>2895</v>
      </c>
      <c r="E260" s="590">
        <v>3960</v>
      </c>
      <c r="F260" s="691">
        <f t="shared" si="3"/>
        <v>136.78756476683938</v>
      </c>
    </row>
    <row r="261" spans="1:6" ht="12.75">
      <c r="A261" s="588"/>
      <c r="B261" s="589" t="s">
        <v>403</v>
      </c>
      <c r="C261" s="590" t="s">
        <v>404</v>
      </c>
      <c r="D261" s="590">
        <v>2193</v>
      </c>
      <c r="E261" s="590">
        <v>0</v>
      </c>
      <c r="F261" s="691">
        <f t="shared" si="3"/>
        <v>0</v>
      </c>
    </row>
    <row r="262" spans="1:6" ht="12.75">
      <c r="A262" s="588"/>
      <c r="B262" s="589" t="s">
        <v>57</v>
      </c>
      <c r="C262" s="590" t="s">
        <v>68</v>
      </c>
      <c r="D262" s="590">
        <v>176871</v>
      </c>
      <c r="E262" s="590">
        <v>120452</v>
      </c>
      <c r="F262" s="691">
        <f t="shared" si="3"/>
        <v>68.10161077847697</v>
      </c>
    </row>
    <row r="263" spans="1:6" ht="12.75">
      <c r="A263" s="588"/>
      <c r="B263" s="589" t="s">
        <v>149</v>
      </c>
      <c r="C263" s="590" t="s">
        <v>908</v>
      </c>
      <c r="D263" s="590">
        <v>22117</v>
      </c>
      <c r="E263" s="590">
        <v>18428</v>
      </c>
      <c r="F263" s="691">
        <f t="shared" si="3"/>
        <v>83.32052267486549</v>
      </c>
    </row>
    <row r="264" spans="1:6" ht="12.75">
      <c r="A264" s="588"/>
      <c r="B264" s="589" t="s">
        <v>149</v>
      </c>
      <c r="C264" s="590" t="s">
        <v>676</v>
      </c>
      <c r="D264" s="590">
        <v>6841</v>
      </c>
      <c r="E264" s="590">
        <v>0</v>
      </c>
      <c r="F264" s="691">
        <f t="shared" si="3"/>
        <v>0</v>
      </c>
    </row>
    <row r="265" spans="1:6" ht="12.75">
      <c r="A265" s="588"/>
      <c r="B265" s="589" t="s">
        <v>79</v>
      </c>
      <c r="C265" s="590" t="s">
        <v>944</v>
      </c>
      <c r="D265" s="590">
        <v>364572</v>
      </c>
      <c r="E265" s="590">
        <v>346269</v>
      </c>
      <c r="F265" s="691">
        <f t="shared" si="3"/>
        <v>94.97959250847569</v>
      </c>
    </row>
    <row r="266" spans="1:6" ht="12.75">
      <c r="A266" s="588"/>
      <c r="B266" s="589" t="s">
        <v>677</v>
      </c>
      <c r="C266" s="590" t="s">
        <v>432</v>
      </c>
      <c r="D266" s="590">
        <v>42269</v>
      </c>
      <c r="E266" s="590">
        <v>0</v>
      </c>
      <c r="F266" s="691">
        <f t="shared" si="3"/>
        <v>0</v>
      </c>
    </row>
    <row r="267" spans="1:9" ht="12.75">
      <c r="A267" s="588"/>
      <c r="B267" s="589" t="s">
        <v>61</v>
      </c>
      <c r="C267" s="590" t="s">
        <v>678</v>
      </c>
      <c r="D267" s="590">
        <v>355374</v>
      </c>
      <c r="E267" s="590">
        <v>7786</v>
      </c>
      <c r="F267" s="691">
        <f t="shared" si="3"/>
        <v>2.190931244266604</v>
      </c>
      <c r="G267" t="s">
        <v>12</v>
      </c>
      <c r="H267" s="328" t="s">
        <v>12</v>
      </c>
      <c r="I267" s="716" t="s">
        <v>12</v>
      </c>
    </row>
    <row r="268" spans="1:6" ht="12.75">
      <c r="A268" s="588"/>
      <c r="B268" s="589" t="s">
        <v>933</v>
      </c>
      <c r="C268" s="590" t="s">
        <v>934</v>
      </c>
      <c r="D268" s="590">
        <v>7129</v>
      </c>
      <c r="E268" s="590">
        <v>8308</v>
      </c>
      <c r="F268" s="691">
        <f t="shared" si="3"/>
        <v>116.53808388273251</v>
      </c>
    </row>
    <row r="269" spans="1:6" ht="12.75">
      <c r="A269" s="588"/>
      <c r="B269" s="589" t="s">
        <v>58</v>
      </c>
      <c r="C269" s="590" t="s">
        <v>124</v>
      </c>
      <c r="D269" s="590">
        <v>71607</v>
      </c>
      <c r="E269" s="590">
        <v>78086</v>
      </c>
      <c r="F269" s="691">
        <f t="shared" si="3"/>
        <v>109.04799810074435</v>
      </c>
    </row>
    <row r="270" spans="1:6" ht="12.75">
      <c r="A270" s="588"/>
      <c r="B270" s="589" t="s">
        <v>855</v>
      </c>
      <c r="C270" s="590" t="s">
        <v>679</v>
      </c>
      <c r="D270" s="590">
        <v>5218</v>
      </c>
      <c r="E270" s="590">
        <v>6980</v>
      </c>
      <c r="F270" s="691">
        <f t="shared" si="3"/>
        <v>133.76772709850516</v>
      </c>
    </row>
    <row r="271" spans="1:6" ht="12.75">
      <c r="A271" s="588"/>
      <c r="B271" s="589" t="s">
        <v>106</v>
      </c>
      <c r="C271" s="590" t="s">
        <v>30</v>
      </c>
      <c r="D271" s="590">
        <v>11138</v>
      </c>
      <c r="E271" s="590">
        <v>11716</v>
      </c>
      <c r="F271" s="691">
        <f t="shared" si="3"/>
        <v>105.1894415514455</v>
      </c>
    </row>
    <row r="272" spans="1:6" ht="12.75">
      <c r="A272" s="588"/>
      <c r="B272" s="589" t="s">
        <v>111</v>
      </c>
      <c r="C272" s="590" t="s">
        <v>870</v>
      </c>
      <c r="D272" s="590">
        <v>6778</v>
      </c>
      <c r="E272" s="590">
        <v>4527</v>
      </c>
      <c r="F272" s="691">
        <f t="shared" si="3"/>
        <v>66.78961345529655</v>
      </c>
    </row>
    <row r="273" spans="1:6" ht="12.75">
      <c r="A273" s="588"/>
      <c r="B273" s="589" t="s">
        <v>907</v>
      </c>
      <c r="C273" s="590" t="s">
        <v>230</v>
      </c>
      <c r="D273" s="590">
        <v>535</v>
      </c>
      <c r="E273" s="590">
        <v>920</v>
      </c>
      <c r="F273" s="691">
        <f t="shared" si="3"/>
        <v>171.9626168224299</v>
      </c>
    </row>
    <row r="274" spans="1:6" ht="12.75">
      <c r="A274" s="588"/>
      <c r="B274" s="589" t="s">
        <v>107</v>
      </c>
      <c r="C274" s="590" t="s">
        <v>129</v>
      </c>
      <c r="D274" s="590">
        <v>231167</v>
      </c>
      <c r="E274" s="590">
        <v>288668</v>
      </c>
      <c r="F274" s="691">
        <f t="shared" si="3"/>
        <v>124.87422512728894</v>
      </c>
    </row>
    <row r="275" spans="1:6" ht="12.75">
      <c r="A275" s="588"/>
      <c r="B275" s="589" t="s">
        <v>12</v>
      </c>
      <c r="C275" s="590" t="s">
        <v>126</v>
      </c>
      <c r="D275" s="590">
        <f>SUM(D276:D277)</f>
        <v>17340</v>
      </c>
      <c r="E275" s="590">
        <f>SUM(E276:E277)</f>
        <v>1928077</v>
      </c>
      <c r="F275" s="691">
        <f t="shared" si="3"/>
        <v>11119.244521337947</v>
      </c>
    </row>
    <row r="276" spans="1:6" ht="12.75">
      <c r="A276" s="588"/>
      <c r="B276" s="589" t="s">
        <v>66</v>
      </c>
      <c r="C276" s="590" t="s">
        <v>680</v>
      </c>
      <c r="D276" s="616">
        <v>11640</v>
      </c>
      <c r="E276" s="616">
        <v>0</v>
      </c>
      <c r="F276" s="691">
        <f t="shared" si="3"/>
        <v>0</v>
      </c>
    </row>
    <row r="277" spans="1:7" ht="12.75">
      <c r="A277" s="588"/>
      <c r="B277" s="589" t="s">
        <v>66</v>
      </c>
      <c r="C277" s="590" t="s">
        <v>681</v>
      </c>
      <c r="D277" s="592">
        <v>5700</v>
      </c>
      <c r="E277" s="592">
        <v>1928077</v>
      </c>
      <c r="F277" s="691">
        <f t="shared" si="3"/>
        <v>33825.912280701756</v>
      </c>
      <c r="G277" t="s">
        <v>12</v>
      </c>
    </row>
    <row r="278" spans="1:6" ht="12.75">
      <c r="A278" s="588" t="s">
        <v>682</v>
      </c>
      <c r="B278" s="589"/>
      <c r="C278" s="591" t="s">
        <v>683</v>
      </c>
      <c r="D278" s="630">
        <f>SUM(D279:D289)</f>
        <v>392660</v>
      </c>
      <c r="E278" s="630">
        <f>SUM(E279:E289)</f>
        <v>446805</v>
      </c>
      <c r="F278" s="691">
        <f t="shared" si="3"/>
        <v>113.78928334946264</v>
      </c>
    </row>
    <row r="279" spans="1:6" ht="12.75">
      <c r="A279" s="588"/>
      <c r="B279" s="589" t="s">
        <v>101</v>
      </c>
      <c r="C279" s="590" t="s">
        <v>4</v>
      </c>
      <c r="D279" s="616">
        <v>11918</v>
      </c>
      <c r="E279" s="616">
        <v>12243</v>
      </c>
      <c r="F279" s="691">
        <f t="shared" si="3"/>
        <v>102.72696761201543</v>
      </c>
    </row>
    <row r="280" spans="1:6" ht="12.75">
      <c r="A280" s="588"/>
      <c r="B280" s="589" t="s">
        <v>103</v>
      </c>
      <c r="C280" s="590" t="s">
        <v>924</v>
      </c>
      <c r="D280" s="616">
        <v>271675</v>
      </c>
      <c r="E280" s="616">
        <v>307860</v>
      </c>
      <c r="F280" s="691">
        <f t="shared" si="3"/>
        <v>113.31922333670745</v>
      </c>
    </row>
    <row r="281" spans="1:6" ht="12.75">
      <c r="A281" s="588"/>
      <c r="B281" s="589" t="s">
        <v>104</v>
      </c>
      <c r="C281" s="590" t="s">
        <v>22</v>
      </c>
      <c r="D281" s="616">
        <v>16280</v>
      </c>
      <c r="E281" s="616">
        <v>22742</v>
      </c>
      <c r="F281" s="691">
        <f t="shared" si="3"/>
        <v>139.6928746928747</v>
      </c>
    </row>
    <row r="282" spans="1:6" ht="12.75">
      <c r="A282" s="588"/>
      <c r="B282" s="589" t="s">
        <v>62</v>
      </c>
      <c r="C282" s="590" t="s">
        <v>17</v>
      </c>
      <c r="D282" s="616">
        <v>54111</v>
      </c>
      <c r="E282" s="616">
        <v>59933</v>
      </c>
      <c r="F282" s="691">
        <f aca="true" t="shared" si="4" ref="F282:F346">E282/D282*100</f>
        <v>110.75936500896306</v>
      </c>
    </row>
    <row r="283" spans="1:9" ht="12.75">
      <c r="A283" s="588"/>
      <c r="B283" s="589" t="s">
        <v>63</v>
      </c>
      <c r="C283" s="590" t="s">
        <v>947</v>
      </c>
      <c r="D283" s="616">
        <v>7269</v>
      </c>
      <c r="E283" s="616">
        <v>7964</v>
      </c>
      <c r="F283" s="691">
        <f t="shared" si="4"/>
        <v>109.56115008942082</v>
      </c>
      <c r="H283" s="328"/>
      <c r="I283" s="716"/>
    </row>
    <row r="284" spans="1:6" ht="12.75">
      <c r="A284" s="588"/>
      <c r="B284" s="589" t="s">
        <v>57</v>
      </c>
      <c r="C284" s="590" t="s">
        <v>68</v>
      </c>
      <c r="D284" s="616">
        <v>10506</v>
      </c>
      <c r="E284" s="616">
        <v>7464</v>
      </c>
      <c r="F284" s="691">
        <f t="shared" si="4"/>
        <v>71.0451170759566</v>
      </c>
    </row>
    <row r="285" spans="1:6" ht="12.75">
      <c r="A285" s="588"/>
      <c r="B285" s="589" t="s">
        <v>149</v>
      </c>
      <c r="C285" s="590" t="s">
        <v>908</v>
      </c>
      <c r="D285" s="616">
        <v>2136</v>
      </c>
      <c r="E285" s="616">
        <v>2006</v>
      </c>
      <c r="F285" s="691">
        <f t="shared" si="4"/>
        <v>93.91385767790263</v>
      </c>
    </row>
    <row r="286" spans="1:6" ht="12.75">
      <c r="A286" s="588"/>
      <c r="B286" s="589" t="s">
        <v>79</v>
      </c>
      <c r="C286" s="590" t="s">
        <v>944</v>
      </c>
      <c r="D286" s="616">
        <v>3162</v>
      </c>
      <c r="E286" s="616">
        <v>5037</v>
      </c>
      <c r="F286" s="691">
        <f t="shared" si="4"/>
        <v>159.2979127134725</v>
      </c>
    </row>
    <row r="287" spans="1:6" ht="12.75">
      <c r="A287" s="588"/>
      <c r="B287" s="589" t="s">
        <v>933</v>
      </c>
      <c r="C287" s="590" t="s">
        <v>934</v>
      </c>
      <c r="D287" s="616">
        <v>771</v>
      </c>
      <c r="E287" s="616">
        <v>897</v>
      </c>
      <c r="F287" s="691">
        <f t="shared" si="4"/>
        <v>116.34241245136188</v>
      </c>
    </row>
    <row r="288" spans="1:6" ht="12.75">
      <c r="A288" s="588"/>
      <c r="B288" s="589" t="s">
        <v>58</v>
      </c>
      <c r="C288" s="590" t="s">
        <v>124</v>
      </c>
      <c r="D288" s="616">
        <v>1008</v>
      </c>
      <c r="E288" s="616">
        <v>1471</v>
      </c>
      <c r="F288" s="691">
        <f t="shared" si="4"/>
        <v>145.93253968253967</v>
      </c>
    </row>
    <row r="289" spans="1:6" ht="12.75">
      <c r="A289" s="588"/>
      <c r="B289" s="589" t="s">
        <v>107</v>
      </c>
      <c r="C289" s="590" t="s">
        <v>129</v>
      </c>
      <c r="D289" s="616">
        <v>13824</v>
      </c>
      <c r="E289" s="616">
        <v>19188</v>
      </c>
      <c r="F289" s="691">
        <f t="shared" si="4"/>
        <v>138.80208333333331</v>
      </c>
    </row>
    <row r="290" spans="1:6" ht="12" customHeight="1">
      <c r="A290" s="588" t="s">
        <v>151</v>
      </c>
      <c r="B290" s="589"/>
      <c r="C290" s="591" t="s">
        <v>373</v>
      </c>
      <c r="D290" s="591">
        <f>SUM(D291:D305)</f>
        <v>1050996</v>
      </c>
      <c r="E290" s="591">
        <f>SUM(E291:E305)</f>
        <v>1099037</v>
      </c>
      <c r="F290" s="691">
        <f t="shared" si="4"/>
        <v>104.57099741578463</v>
      </c>
    </row>
    <row r="291" spans="1:6" ht="12.75">
      <c r="A291" s="588"/>
      <c r="B291" s="589" t="s">
        <v>103</v>
      </c>
      <c r="C291" s="590" t="s">
        <v>924</v>
      </c>
      <c r="D291" s="590">
        <v>664567</v>
      </c>
      <c r="E291" s="590">
        <v>690024</v>
      </c>
      <c r="F291" s="691">
        <f t="shared" si="4"/>
        <v>103.83061452043209</v>
      </c>
    </row>
    <row r="292" spans="1:6" ht="12.75">
      <c r="A292" s="588"/>
      <c r="B292" s="589" t="s">
        <v>104</v>
      </c>
      <c r="C292" s="590" t="s">
        <v>22</v>
      </c>
      <c r="D292" s="590">
        <v>53983</v>
      </c>
      <c r="E292" s="590">
        <v>51862</v>
      </c>
      <c r="F292" s="691">
        <f t="shared" si="4"/>
        <v>96.07098531019025</v>
      </c>
    </row>
    <row r="293" spans="1:6" ht="13.5" customHeight="1">
      <c r="A293" s="588"/>
      <c r="B293" s="589" t="s">
        <v>62</v>
      </c>
      <c r="C293" s="590" t="s">
        <v>17</v>
      </c>
      <c r="D293" s="590">
        <v>129144</v>
      </c>
      <c r="E293" s="590">
        <v>126384</v>
      </c>
      <c r="F293" s="691">
        <f t="shared" si="4"/>
        <v>97.86285077123212</v>
      </c>
    </row>
    <row r="294" spans="1:6" ht="13.5" customHeight="1">
      <c r="A294" s="588"/>
      <c r="B294" s="589" t="s">
        <v>63</v>
      </c>
      <c r="C294" s="590" t="s">
        <v>947</v>
      </c>
      <c r="D294" s="590">
        <v>17588</v>
      </c>
      <c r="E294" s="590">
        <v>17212</v>
      </c>
      <c r="F294" s="691">
        <f t="shared" si="4"/>
        <v>97.86217875824426</v>
      </c>
    </row>
    <row r="295" spans="1:6" ht="12.75">
      <c r="A295" s="588"/>
      <c r="B295" s="589" t="s">
        <v>57</v>
      </c>
      <c r="C295" s="590" t="s">
        <v>68</v>
      </c>
      <c r="D295" s="590">
        <v>87846</v>
      </c>
      <c r="E295" s="590">
        <v>132500</v>
      </c>
      <c r="F295" s="691">
        <f t="shared" si="4"/>
        <v>150.83213805978644</v>
      </c>
    </row>
    <row r="296" spans="1:6" ht="12.75">
      <c r="A296" s="588"/>
      <c r="B296" s="589" t="s">
        <v>149</v>
      </c>
      <c r="C296" s="590" t="s">
        <v>908</v>
      </c>
      <c r="D296" s="590">
        <v>1659</v>
      </c>
      <c r="E296" s="590">
        <v>1684</v>
      </c>
      <c r="F296" s="691">
        <f t="shared" si="4"/>
        <v>101.50693188667871</v>
      </c>
    </row>
    <row r="297" spans="1:9" ht="12.75">
      <c r="A297" s="588"/>
      <c r="B297" s="589" t="s">
        <v>79</v>
      </c>
      <c r="C297" s="590" t="s">
        <v>979</v>
      </c>
      <c r="D297" s="590">
        <v>13509</v>
      </c>
      <c r="E297" s="590">
        <v>17662</v>
      </c>
      <c r="F297" s="691">
        <f t="shared" si="4"/>
        <v>130.74246798430676</v>
      </c>
      <c r="H297" s="328"/>
      <c r="I297" s="716"/>
    </row>
    <row r="298" spans="1:6" ht="12.75">
      <c r="A298" s="588"/>
      <c r="B298" s="589" t="s">
        <v>61</v>
      </c>
      <c r="C298" s="590" t="s">
        <v>5</v>
      </c>
      <c r="D298" s="590">
        <v>1092</v>
      </c>
      <c r="E298" s="590">
        <v>1700</v>
      </c>
      <c r="F298" s="691">
        <f t="shared" si="4"/>
        <v>155.67765567765568</v>
      </c>
    </row>
    <row r="299" spans="1:6" ht="12.75">
      <c r="A299" s="588"/>
      <c r="B299" s="589" t="s">
        <v>933</v>
      </c>
      <c r="C299" s="590" t="s">
        <v>934</v>
      </c>
      <c r="D299" s="590">
        <v>1200</v>
      </c>
      <c r="E299" s="590">
        <v>1218</v>
      </c>
      <c r="F299" s="691">
        <f t="shared" si="4"/>
        <v>101.49999999999999</v>
      </c>
    </row>
    <row r="300" spans="1:6" ht="12.75">
      <c r="A300" s="588"/>
      <c r="B300" s="589" t="s">
        <v>58</v>
      </c>
      <c r="C300" s="590" t="s">
        <v>124</v>
      </c>
      <c r="D300" s="590">
        <v>20370</v>
      </c>
      <c r="E300" s="590">
        <v>16977</v>
      </c>
      <c r="F300" s="691">
        <f t="shared" si="4"/>
        <v>83.34315169366717</v>
      </c>
    </row>
    <row r="301" spans="1:6" ht="12.75">
      <c r="A301" s="588"/>
      <c r="B301" s="589" t="s">
        <v>855</v>
      </c>
      <c r="C301" s="590" t="s">
        <v>679</v>
      </c>
      <c r="D301" s="590">
        <v>680</v>
      </c>
      <c r="E301" s="590">
        <v>865</v>
      </c>
      <c r="F301" s="691">
        <f t="shared" si="4"/>
        <v>127.20588235294117</v>
      </c>
    </row>
    <row r="302" spans="1:6" ht="12.75">
      <c r="A302" s="588"/>
      <c r="B302" s="589" t="s">
        <v>106</v>
      </c>
      <c r="C302" s="590" t="s">
        <v>30</v>
      </c>
      <c r="D302" s="590">
        <v>437</v>
      </c>
      <c r="E302" s="590">
        <v>444</v>
      </c>
      <c r="F302" s="691">
        <f t="shared" si="4"/>
        <v>101.60183066361557</v>
      </c>
    </row>
    <row r="303" spans="1:6" ht="12.75">
      <c r="A303" s="588"/>
      <c r="B303" s="589" t="s">
        <v>111</v>
      </c>
      <c r="C303" s="590" t="s">
        <v>909</v>
      </c>
      <c r="D303" s="590">
        <v>409</v>
      </c>
      <c r="E303" s="590">
        <v>415</v>
      </c>
      <c r="F303" s="691">
        <f t="shared" si="4"/>
        <v>101.46699266503667</v>
      </c>
    </row>
    <row r="304" spans="1:6" ht="12.75">
      <c r="A304" s="588"/>
      <c r="B304" s="589" t="s">
        <v>107</v>
      </c>
      <c r="C304" s="590" t="s">
        <v>129</v>
      </c>
      <c r="D304" s="590">
        <v>36392</v>
      </c>
      <c r="E304" s="590">
        <v>40090</v>
      </c>
      <c r="F304" s="691">
        <f t="shared" si="4"/>
        <v>110.1615739723016</v>
      </c>
    </row>
    <row r="305" spans="1:6" ht="12.75">
      <c r="A305" s="588"/>
      <c r="B305" s="589" t="s">
        <v>66</v>
      </c>
      <c r="C305" s="590" t="s">
        <v>514</v>
      </c>
      <c r="D305" s="592">
        <v>22120</v>
      </c>
      <c r="E305" s="592">
        <v>0</v>
      </c>
      <c r="F305" s="691">
        <f t="shared" si="4"/>
        <v>0</v>
      </c>
    </row>
    <row r="306" spans="1:6" ht="12.75">
      <c r="A306" s="588" t="s">
        <v>152</v>
      </c>
      <c r="B306" s="589"/>
      <c r="C306" s="591" t="s">
        <v>29</v>
      </c>
      <c r="D306" s="591">
        <f>SUM(D307:D323)</f>
        <v>4636594</v>
      </c>
      <c r="E306" s="591">
        <f>SUM(E307:E323)</f>
        <v>4483742</v>
      </c>
      <c r="F306" s="691">
        <f t="shared" si="4"/>
        <v>96.70335595482373</v>
      </c>
    </row>
    <row r="307" spans="1:6" ht="12.75">
      <c r="A307" s="580"/>
      <c r="B307" s="586" t="s">
        <v>147</v>
      </c>
      <c r="C307" s="604" t="s">
        <v>162</v>
      </c>
      <c r="D307" s="590">
        <v>79544</v>
      </c>
      <c r="E307" s="590">
        <v>68180</v>
      </c>
      <c r="F307" s="691">
        <f t="shared" si="4"/>
        <v>85.71356733380267</v>
      </c>
    </row>
    <row r="308" spans="1:6" ht="12.75">
      <c r="A308" s="588"/>
      <c r="B308" s="589" t="s">
        <v>101</v>
      </c>
      <c r="C308" s="590" t="s">
        <v>4</v>
      </c>
      <c r="D308" s="590">
        <v>68402</v>
      </c>
      <c r="E308" s="590">
        <v>58486</v>
      </c>
      <c r="F308" s="691">
        <f t="shared" si="4"/>
        <v>85.50334785532587</v>
      </c>
    </row>
    <row r="309" spans="1:6" ht="12.75">
      <c r="A309" s="588"/>
      <c r="B309" s="589" t="s">
        <v>103</v>
      </c>
      <c r="C309" s="590" t="s">
        <v>924</v>
      </c>
      <c r="D309" s="590">
        <v>2935128</v>
      </c>
      <c r="E309" s="590">
        <v>2973889</v>
      </c>
      <c r="F309" s="691">
        <f t="shared" si="4"/>
        <v>101.3205897664429</v>
      </c>
    </row>
    <row r="310" spans="1:6" ht="12.75">
      <c r="A310" s="588"/>
      <c r="B310" s="589" t="s">
        <v>104</v>
      </c>
      <c r="C310" s="590" t="s">
        <v>22</v>
      </c>
      <c r="D310" s="590">
        <v>216384</v>
      </c>
      <c r="E310" s="590">
        <v>230832</v>
      </c>
      <c r="F310" s="691">
        <f t="shared" si="4"/>
        <v>106.67701863354037</v>
      </c>
    </row>
    <row r="311" spans="1:6" ht="12.75">
      <c r="A311" s="588"/>
      <c r="B311" s="589" t="s">
        <v>62</v>
      </c>
      <c r="C311" s="590" t="s">
        <v>17</v>
      </c>
      <c r="D311" s="590">
        <v>566688</v>
      </c>
      <c r="E311" s="590">
        <v>564590</v>
      </c>
      <c r="F311" s="691">
        <f t="shared" si="4"/>
        <v>99.62977864362753</v>
      </c>
    </row>
    <row r="312" spans="1:6" ht="12.75">
      <c r="A312" s="588"/>
      <c r="B312" s="589" t="s">
        <v>63</v>
      </c>
      <c r="C312" s="590" t="s">
        <v>947</v>
      </c>
      <c r="D312" s="590">
        <v>77231</v>
      </c>
      <c r="E312" s="590">
        <v>75943</v>
      </c>
      <c r="F312" s="691">
        <f t="shared" si="4"/>
        <v>98.332275899574</v>
      </c>
    </row>
    <row r="313" spans="1:6" ht="12.75">
      <c r="A313" s="588"/>
      <c r="B313" s="589" t="s">
        <v>684</v>
      </c>
      <c r="C313" s="590" t="s">
        <v>404</v>
      </c>
      <c r="D313" s="590">
        <v>1147</v>
      </c>
      <c r="E313" s="590">
        <v>0</v>
      </c>
      <c r="F313" s="691">
        <f t="shared" si="4"/>
        <v>0</v>
      </c>
    </row>
    <row r="314" spans="1:6" ht="12.75">
      <c r="A314" s="588"/>
      <c r="B314" s="589" t="s">
        <v>57</v>
      </c>
      <c r="C314" s="590" t="s">
        <v>68</v>
      </c>
      <c r="D314" s="590">
        <v>93997</v>
      </c>
      <c r="E314" s="590">
        <v>61805</v>
      </c>
      <c r="F314" s="691">
        <f t="shared" si="4"/>
        <v>65.75209847122781</v>
      </c>
    </row>
    <row r="315" spans="1:9" ht="12.75">
      <c r="A315" s="588"/>
      <c r="B315" s="589" t="s">
        <v>149</v>
      </c>
      <c r="C315" s="590" t="s">
        <v>908</v>
      </c>
      <c r="D315" s="590">
        <v>2726</v>
      </c>
      <c r="E315" s="590">
        <v>3961</v>
      </c>
      <c r="F315" s="691">
        <f t="shared" si="4"/>
        <v>145.30447542186354</v>
      </c>
      <c r="H315" s="328"/>
      <c r="I315" s="716"/>
    </row>
    <row r="316" spans="1:6" ht="12.75">
      <c r="A316" s="588"/>
      <c r="B316" s="589" t="s">
        <v>79</v>
      </c>
      <c r="C316" s="590" t="s">
        <v>944</v>
      </c>
      <c r="D316" s="590">
        <v>174018</v>
      </c>
      <c r="E316" s="590">
        <v>201990</v>
      </c>
      <c r="F316" s="691">
        <f t="shared" si="4"/>
        <v>116.07419922077027</v>
      </c>
    </row>
    <row r="317" spans="1:6" ht="12.75">
      <c r="A317" s="588"/>
      <c r="B317" s="589" t="s">
        <v>61</v>
      </c>
      <c r="C317" s="590" t="s">
        <v>678</v>
      </c>
      <c r="D317" s="590">
        <v>221983</v>
      </c>
      <c r="E317" s="590">
        <v>5462</v>
      </c>
      <c r="F317" s="691">
        <f t="shared" si="4"/>
        <v>2.460548780762491</v>
      </c>
    </row>
    <row r="318" spans="1:6" ht="12.75">
      <c r="A318" s="588"/>
      <c r="B318" s="589" t="s">
        <v>933</v>
      </c>
      <c r="C318" s="590" t="s">
        <v>934</v>
      </c>
      <c r="D318" s="590">
        <v>4438</v>
      </c>
      <c r="E318" s="590">
        <v>5200</v>
      </c>
      <c r="F318" s="691">
        <f t="shared" si="4"/>
        <v>117.16989634970707</v>
      </c>
    </row>
    <row r="319" spans="1:6" ht="12.75">
      <c r="A319" s="588"/>
      <c r="B319" s="589" t="s">
        <v>58</v>
      </c>
      <c r="C319" s="590" t="s">
        <v>124</v>
      </c>
      <c r="D319" s="590">
        <v>30520</v>
      </c>
      <c r="E319" s="590">
        <v>32676</v>
      </c>
      <c r="F319" s="691">
        <f t="shared" si="4"/>
        <v>107.06422018348624</v>
      </c>
    </row>
    <row r="320" spans="1:6" ht="12.75">
      <c r="A320" s="588"/>
      <c r="B320" s="589" t="s">
        <v>855</v>
      </c>
      <c r="C320" s="590" t="s">
        <v>679</v>
      </c>
      <c r="D320" s="590">
        <v>2159</v>
      </c>
      <c r="E320" s="590">
        <v>2725</v>
      </c>
      <c r="F320" s="691">
        <f t="shared" si="4"/>
        <v>126.21584066697544</v>
      </c>
    </row>
    <row r="321" spans="1:6" ht="12.75">
      <c r="A321" s="588"/>
      <c r="B321" s="589" t="s">
        <v>106</v>
      </c>
      <c r="C321" s="590" t="s">
        <v>30</v>
      </c>
      <c r="D321" s="590">
        <v>4336</v>
      </c>
      <c r="E321" s="590">
        <v>4573</v>
      </c>
      <c r="F321" s="691">
        <f t="shared" si="4"/>
        <v>105.46586715867159</v>
      </c>
    </row>
    <row r="322" spans="1:6" ht="12.75">
      <c r="A322" s="588"/>
      <c r="B322" s="589" t="s">
        <v>111</v>
      </c>
      <c r="C322" s="590" t="s">
        <v>909</v>
      </c>
      <c r="D322" s="590">
        <v>4405</v>
      </c>
      <c r="E322" s="590">
        <v>1758</v>
      </c>
      <c r="F322" s="691">
        <f t="shared" si="4"/>
        <v>39.90919409761634</v>
      </c>
    </row>
    <row r="323" spans="1:6" ht="12.75">
      <c r="A323" s="588"/>
      <c r="B323" s="589" t="s">
        <v>107</v>
      </c>
      <c r="C323" s="590" t="s">
        <v>129</v>
      </c>
      <c r="D323" s="590">
        <v>153488</v>
      </c>
      <c r="E323" s="590">
        <v>191672</v>
      </c>
      <c r="F323" s="691">
        <f t="shared" si="4"/>
        <v>124.87751485458148</v>
      </c>
    </row>
    <row r="324" spans="1:6" ht="12.75">
      <c r="A324" s="588" t="s">
        <v>163</v>
      </c>
      <c r="B324" s="589"/>
      <c r="C324" s="591" t="s">
        <v>164</v>
      </c>
      <c r="D324" s="591">
        <f>SUM(D326:D337)</f>
        <v>331245</v>
      </c>
      <c r="E324" s="591">
        <f>SUM(E325:E337)</f>
        <v>423016</v>
      </c>
      <c r="F324" s="691">
        <f t="shared" si="4"/>
        <v>127.704871016921</v>
      </c>
    </row>
    <row r="325" spans="1:6" ht="12.75">
      <c r="A325" s="588"/>
      <c r="B325" s="589" t="s">
        <v>101</v>
      </c>
      <c r="C325" s="590" t="s">
        <v>973</v>
      </c>
      <c r="D325" s="590"/>
      <c r="E325" s="590">
        <v>146</v>
      </c>
      <c r="F325" s="691"/>
    </row>
    <row r="326" spans="1:6" ht="12.75">
      <c r="A326" s="588"/>
      <c r="B326" s="589" t="s">
        <v>103</v>
      </c>
      <c r="C326" s="590" t="s">
        <v>924</v>
      </c>
      <c r="D326" s="590">
        <v>45393</v>
      </c>
      <c r="E326" s="590">
        <v>47958</v>
      </c>
      <c r="F326" s="691">
        <f t="shared" si="4"/>
        <v>105.65065098142885</v>
      </c>
    </row>
    <row r="327" spans="1:6" ht="12.75">
      <c r="A327" s="588"/>
      <c r="B327" s="589" t="s">
        <v>104</v>
      </c>
      <c r="C327" s="590" t="s">
        <v>22</v>
      </c>
      <c r="D327" s="590">
        <v>3577</v>
      </c>
      <c r="E327" s="590">
        <v>3876</v>
      </c>
      <c r="F327" s="691">
        <f t="shared" si="4"/>
        <v>108.35896002236511</v>
      </c>
    </row>
    <row r="328" spans="1:6" ht="12.75">
      <c r="A328" s="588"/>
      <c r="B328" s="589" t="s">
        <v>62</v>
      </c>
      <c r="C328" s="590" t="s">
        <v>17</v>
      </c>
      <c r="D328" s="590">
        <v>8636</v>
      </c>
      <c r="E328" s="590">
        <v>9085</v>
      </c>
      <c r="F328" s="691">
        <f t="shared" si="4"/>
        <v>105.1991662806855</v>
      </c>
    </row>
    <row r="329" spans="1:6" ht="12.75">
      <c r="A329" s="588"/>
      <c r="B329" s="589" t="s">
        <v>63</v>
      </c>
      <c r="C329" s="590" t="s">
        <v>947</v>
      </c>
      <c r="D329" s="590">
        <v>1190</v>
      </c>
      <c r="E329" s="590">
        <v>1265</v>
      </c>
      <c r="F329" s="691">
        <f t="shared" si="4"/>
        <v>106.30252100840336</v>
      </c>
    </row>
    <row r="330" spans="1:6" ht="12.75">
      <c r="A330" s="588"/>
      <c r="B330" s="589" t="s">
        <v>403</v>
      </c>
      <c r="C330" s="590" t="s">
        <v>404</v>
      </c>
      <c r="D330" s="590">
        <v>8180</v>
      </c>
      <c r="E330" s="590">
        <v>10000</v>
      </c>
      <c r="F330" s="691">
        <f t="shared" si="4"/>
        <v>122.24938875305624</v>
      </c>
    </row>
    <row r="331" spans="1:9" ht="13.5" customHeight="1">
      <c r="A331" s="588"/>
      <c r="B331" s="589" t="s">
        <v>57</v>
      </c>
      <c r="C331" s="590" t="s">
        <v>68</v>
      </c>
      <c r="D331" s="590">
        <v>77882</v>
      </c>
      <c r="E331" s="590">
        <v>78019</v>
      </c>
      <c r="F331" s="691">
        <f t="shared" si="4"/>
        <v>100.17590714157313</v>
      </c>
      <c r="H331" s="328"/>
      <c r="I331" s="716"/>
    </row>
    <row r="332" spans="1:6" ht="12.75">
      <c r="A332" s="588"/>
      <c r="B332" s="589" t="s">
        <v>61</v>
      </c>
      <c r="C332" s="590" t="s">
        <v>110</v>
      </c>
      <c r="D332" s="590">
        <v>9590</v>
      </c>
      <c r="E332" s="590">
        <v>18200</v>
      </c>
      <c r="F332" s="691">
        <f t="shared" si="4"/>
        <v>189.7810218978102</v>
      </c>
    </row>
    <row r="333" spans="1:6" ht="12.75">
      <c r="A333" s="588"/>
      <c r="B333" s="589" t="s">
        <v>933</v>
      </c>
      <c r="C333" s="590" t="s">
        <v>934</v>
      </c>
      <c r="D333" s="590">
        <v>312</v>
      </c>
      <c r="E333" s="590">
        <v>110</v>
      </c>
      <c r="F333" s="691">
        <f t="shared" si="4"/>
        <v>35.256410256410255</v>
      </c>
    </row>
    <row r="334" spans="1:6" ht="12.75">
      <c r="A334" s="588"/>
      <c r="B334" s="589" t="s">
        <v>58</v>
      </c>
      <c r="C334" s="590" t="s">
        <v>124</v>
      </c>
      <c r="D334" s="590">
        <v>167147</v>
      </c>
      <c r="E334" s="590">
        <v>242317</v>
      </c>
      <c r="F334" s="691">
        <f t="shared" si="4"/>
        <v>144.9723895732499</v>
      </c>
    </row>
    <row r="335" spans="1:6" ht="12.75">
      <c r="A335" s="588"/>
      <c r="B335" s="589" t="s">
        <v>106</v>
      </c>
      <c r="C335" s="590" t="s">
        <v>30</v>
      </c>
      <c r="D335" s="590">
        <v>182</v>
      </c>
      <c r="E335" s="590">
        <v>150</v>
      </c>
      <c r="F335" s="691">
        <f t="shared" si="4"/>
        <v>82.41758241758241</v>
      </c>
    </row>
    <row r="336" spans="1:6" ht="12.75">
      <c r="A336" s="588"/>
      <c r="B336" s="589" t="s">
        <v>111</v>
      </c>
      <c r="C336" s="590" t="s">
        <v>909</v>
      </c>
      <c r="D336" s="590">
        <v>7692</v>
      </c>
      <c r="E336" s="590">
        <v>10402</v>
      </c>
      <c r="F336" s="691">
        <f t="shared" si="4"/>
        <v>135.23140925637026</v>
      </c>
    </row>
    <row r="337" spans="1:6" ht="12" customHeight="1">
      <c r="A337" s="588"/>
      <c r="B337" s="589" t="s">
        <v>107</v>
      </c>
      <c r="C337" s="590" t="s">
        <v>129</v>
      </c>
      <c r="D337" s="590">
        <v>1464</v>
      </c>
      <c r="E337" s="590">
        <v>1488</v>
      </c>
      <c r="F337" s="691">
        <f t="shared" si="4"/>
        <v>101.63934426229508</v>
      </c>
    </row>
    <row r="338" spans="1:6" ht="12.75">
      <c r="A338" s="588" t="s">
        <v>298</v>
      </c>
      <c r="B338" s="589"/>
      <c r="C338" s="591" t="s">
        <v>299</v>
      </c>
      <c r="D338" s="591">
        <f>SUM(D339:D340)</f>
        <v>1720</v>
      </c>
      <c r="E338" s="591">
        <f>SUM(E339:E340)</f>
        <v>1720</v>
      </c>
      <c r="F338" s="691">
        <f t="shared" si="4"/>
        <v>100</v>
      </c>
    </row>
    <row r="339" spans="1:6" ht="12.75">
      <c r="A339" s="588"/>
      <c r="B339" s="589" t="s">
        <v>403</v>
      </c>
      <c r="C339" s="590" t="s">
        <v>404</v>
      </c>
      <c r="D339" s="590">
        <v>1620</v>
      </c>
      <c r="E339" s="590">
        <v>1620</v>
      </c>
      <c r="F339" s="691">
        <f t="shared" si="4"/>
        <v>100</v>
      </c>
    </row>
    <row r="340" spans="1:8" ht="12.75">
      <c r="A340" s="588"/>
      <c r="B340" s="589" t="s">
        <v>57</v>
      </c>
      <c r="C340" s="590" t="s">
        <v>68</v>
      </c>
      <c r="D340" s="590">
        <v>100</v>
      </c>
      <c r="E340" s="590">
        <v>100</v>
      </c>
      <c r="F340" s="691">
        <f t="shared" si="4"/>
        <v>100</v>
      </c>
      <c r="H340" s="328" t="s">
        <v>12</v>
      </c>
    </row>
    <row r="341" spans="1:6" ht="12.75">
      <c r="A341" s="588" t="s">
        <v>1084</v>
      </c>
      <c r="B341" s="589"/>
      <c r="C341" s="591" t="s">
        <v>1085</v>
      </c>
      <c r="D341" s="591">
        <f>SUM(D342:D349)</f>
        <v>66665</v>
      </c>
      <c r="E341" s="591">
        <f>SUM(E342:E349)</f>
        <v>84030</v>
      </c>
      <c r="F341" s="691">
        <f t="shared" si="4"/>
        <v>126.0481512037801</v>
      </c>
    </row>
    <row r="342" spans="1:6" ht="12.75">
      <c r="A342" s="588"/>
      <c r="B342" s="589" t="s">
        <v>491</v>
      </c>
      <c r="C342" s="590" t="s">
        <v>492</v>
      </c>
      <c r="D342" s="590">
        <v>9866</v>
      </c>
      <c r="E342" s="590">
        <v>0</v>
      </c>
      <c r="F342" s="691">
        <f t="shared" si="4"/>
        <v>0</v>
      </c>
    </row>
    <row r="343" spans="1:7" ht="12.75">
      <c r="A343" s="588"/>
      <c r="B343" s="589" t="s">
        <v>103</v>
      </c>
      <c r="C343" s="590" t="s">
        <v>924</v>
      </c>
      <c r="D343" s="590">
        <v>18296</v>
      </c>
      <c r="E343" s="590">
        <v>21495</v>
      </c>
      <c r="F343" s="691">
        <f t="shared" si="4"/>
        <v>117.48469610843901</v>
      </c>
      <c r="G343" t="s">
        <v>12</v>
      </c>
    </row>
    <row r="344" spans="1:6" ht="12.75">
      <c r="A344" s="588"/>
      <c r="B344" s="589" t="s">
        <v>104</v>
      </c>
      <c r="C344" s="590" t="s">
        <v>22</v>
      </c>
      <c r="D344" s="590">
        <v>1556</v>
      </c>
      <c r="E344" s="590">
        <v>2020</v>
      </c>
      <c r="F344" s="691">
        <f t="shared" si="4"/>
        <v>129.82005141388174</v>
      </c>
    </row>
    <row r="345" spans="1:6" ht="12.75">
      <c r="A345" s="588"/>
      <c r="B345" s="589" t="s">
        <v>62</v>
      </c>
      <c r="C345" s="590" t="s">
        <v>17</v>
      </c>
      <c r="D345" s="590">
        <v>3571</v>
      </c>
      <c r="E345" s="590">
        <v>3837</v>
      </c>
      <c r="F345" s="691">
        <f t="shared" si="4"/>
        <v>107.44889386726406</v>
      </c>
    </row>
    <row r="346" spans="1:6" ht="12.75">
      <c r="A346" s="588"/>
      <c r="B346" s="589" t="s">
        <v>63</v>
      </c>
      <c r="C346" s="590" t="s">
        <v>947</v>
      </c>
      <c r="D346" s="590">
        <v>486</v>
      </c>
      <c r="E346" s="590">
        <v>522</v>
      </c>
      <c r="F346" s="691">
        <f t="shared" si="4"/>
        <v>107.40740740740742</v>
      </c>
    </row>
    <row r="347" spans="1:9" ht="12.75">
      <c r="A347" s="588"/>
      <c r="B347" s="589" t="s">
        <v>57</v>
      </c>
      <c r="C347" s="590" t="s">
        <v>937</v>
      </c>
      <c r="D347" s="590">
        <v>500</v>
      </c>
      <c r="E347" s="590">
        <v>0</v>
      </c>
      <c r="F347" s="691">
        <f aca="true" t="shared" si="5" ref="F347:F414">E347/D347*100</f>
        <v>0</v>
      </c>
      <c r="H347" s="328"/>
      <c r="I347" s="716"/>
    </row>
    <row r="348" spans="1:6" ht="12.75">
      <c r="A348" s="588"/>
      <c r="B348" s="589" t="s">
        <v>58</v>
      </c>
      <c r="C348" s="590" t="s">
        <v>124</v>
      </c>
      <c r="D348" s="590">
        <v>19045</v>
      </c>
      <c r="E348" s="590">
        <v>56156</v>
      </c>
      <c r="F348" s="691">
        <f t="shared" si="5"/>
        <v>294.85954318718825</v>
      </c>
    </row>
    <row r="349" spans="1:6" ht="12.75">
      <c r="A349" s="588"/>
      <c r="B349" s="589" t="s">
        <v>106</v>
      </c>
      <c r="C349" s="590" t="s">
        <v>30</v>
      </c>
      <c r="D349" s="590">
        <v>13345</v>
      </c>
      <c r="E349" s="590">
        <v>0</v>
      </c>
      <c r="F349" s="691">
        <f t="shared" si="5"/>
        <v>0</v>
      </c>
    </row>
    <row r="350" spans="1:6" ht="12.75">
      <c r="A350" s="588" t="s">
        <v>310</v>
      </c>
      <c r="B350" s="589"/>
      <c r="C350" s="591" t="s">
        <v>19</v>
      </c>
      <c r="D350" s="591">
        <f>SUM(D351:D360)</f>
        <v>129141</v>
      </c>
      <c r="E350" s="591">
        <f>SUM(E351:E360)</f>
        <v>152574</v>
      </c>
      <c r="F350" s="691">
        <f t="shared" si="5"/>
        <v>118.14528306269891</v>
      </c>
    </row>
    <row r="351" spans="1:6" ht="12.75">
      <c r="A351" s="588"/>
      <c r="B351" s="589" t="s">
        <v>101</v>
      </c>
      <c r="C351" s="590" t="s">
        <v>685</v>
      </c>
      <c r="D351" s="590">
        <v>14229</v>
      </c>
      <c r="E351" s="590">
        <v>14075</v>
      </c>
      <c r="F351" s="691">
        <f t="shared" si="5"/>
        <v>98.91770328202966</v>
      </c>
    </row>
    <row r="352" spans="1:7" ht="12.75">
      <c r="A352" s="588"/>
      <c r="B352" s="589" t="s">
        <v>101</v>
      </c>
      <c r="C352" s="590" t="s">
        <v>622</v>
      </c>
      <c r="D352" s="590">
        <v>3360</v>
      </c>
      <c r="E352" s="590">
        <v>0</v>
      </c>
      <c r="F352" s="691">
        <f t="shared" si="5"/>
        <v>0</v>
      </c>
      <c r="G352" t="s">
        <v>12</v>
      </c>
    </row>
    <row r="353" spans="1:6" ht="12.75">
      <c r="A353" s="588"/>
      <c r="B353" s="589" t="s">
        <v>103</v>
      </c>
      <c r="C353" s="590" t="s">
        <v>924</v>
      </c>
      <c r="D353" s="590">
        <v>19565</v>
      </c>
      <c r="E353" s="590">
        <v>19056</v>
      </c>
      <c r="F353" s="691">
        <f t="shared" si="5"/>
        <v>97.39841553795043</v>
      </c>
    </row>
    <row r="354" spans="1:6" ht="12.75">
      <c r="A354" s="588"/>
      <c r="B354" s="589" t="s">
        <v>104</v>
      </c>
      <c r="C354" s="590" t="s">
        <v>22</v>
      </c>
      <c r="D354" s="590">
        <v>1531</v>
      </c>
      <c r="E354" s="590">
        <v>1531</v>
      </c>
      <c r="F354" s="691">
        <f t="shared" si="5"/>
        <v>100</v>
      </c>
    </row>
    <row r="355" spans="1:6" ht="12.75">
      <c r="A355" s="588"/>
      <c r="B355" s="589" t="s">
        <v>62</v>
      </c>
      <c r="C355" s="590" t="s">
        <v>17</v>
      </c>
      <c r="D355" s="590">
        <v>3799</v>
      </c>
      <c r="E355" s="590">
        <v>3705</v>
      </c>
      <c r="F355" s="691">
        <f t="shared" si="5"/>
        <v>97.52566464859174</v>
      </c>
    </row>
    <row r="356" spans="1:9" ht="12.75">
      <c r="A356" s="588"/>
      <c r="B356" s="589" t="s">
        <v>63</v>
      </c>
      <c r="C356" s="590" t="s">
        <v>947</v>
      </c>
      <c r="D356" s="590">
        <v>508</v>
      </c>
      <c r="E356" s="590">
        <v>506</v>
      </c>
      <c r="F356" s="691">
        <f t="shared" si="5"/>
        <v>99.60629921259843</v>
      </c>
      <c r="H356" s="328"/>
      <c r="I356" s="716"/>
    </row>
    <row r="357" spans="1:6" ht="12.75">
      <c r="A357" s="588"/>
      <c r="B357" s="647" t="s">
        <v>57</v>
      </c>
      <c r="C357" s="605" t="s">
        <v>68</v>
      </c>
      <c r="D357" s="590">
        <v>1900</v>
      </c>
      <c r="E357" s="590">
        <v>2000</v>
      </c>
      <c r="F357" s="691">
        <f t="shared" si="5"/>
        <v>105.26315789473684</v>
      </c>
    </row>
    <row r="358" spans="1:6" ht="12.75">
      <c r="A358" s="588"/>
      <c r="B358" s="589" t="s">
        <v>58</v>
      </c>
      <c r="C358" s="590" t="s">
        <v>124</v>
      </c>
      <c r="D358" s="590">
        <v>0</v>
      </c>
      <c r="E358" s="590">
        <v>800</v>
      </c>
      <c r="F358" s="691" t="s">
        <v>12</v>
      </c>
    </row>
    <row r="359" spans="1:6" ht="12.75">
      <c r="A359" s="588"/>
      <c r="B359" s="647" t="s">
        <v>107</v>
      </c>
      <c r="C359" s="605" t="s">
        <v>129</v>
      </c>
      <c r="D359" s="590">
        <v>1536</v>
      </c>
      <c r="E359" s="590">
        <v>1946</v>
      </c>
      <c r="F359" s="691">
        <f t="shared" si="5"/>
        <v>126.69270833333333</v>
      </c>
    </row>
    <row r="360" spans="1:6" ht="13.5" thickBot="1">
      <c r="A360" s="588"/>
      <c r="B360" s="647" t="s">
        <v>107</v>
      </c>
      <c r="C360" s="605" t="s">
        <v>118</v>
      </c>
      <c r="D360" s="590">
        <v>82713</v>
      </c>
      <c r="E360" s="590">
        <v>108955</v>
      </c>
      <c r="F360" s="693">
        <f t="shared" si="5"/>
        <v>131.72657260648265</v>
      </c>
    </row>
    <row r="361" spans="1:6" ht="14.25" thickBot="1" thickTop="1">
      <c r="A361" s="651" t="s">
        <v>170</v>
      </c>
      <c r="B361" s="652"/>
      <c r="C361" s="653" t="s">
        <v>32</v>
      </c>
      <c r="D361" s="653">
        <f>SUM(D362+D382)</f>
        <v>464000</v>
      </c>
      <c r="E361" s="653">
        <f>SUM(E362+E382)</f>
        <v>618892</v>
      </c>
      <c r="F361" s="503">
        <f t="shared" si="5"/>
        <v>133.38189655172414</v>
      </c>
    </row>
    <row r="362" spans="1:6" ht="13.5" thickTop="1">
      <c r="A362" s="588" t="s">
        <v>172</v>
      </c>
      <c r="B362" s="589"/>
      <c r="C362" s="591" t="s">
        <v>33</v>
      </c>
      <c r="D362" s="591">
        <f>SUM(D363:D375)</f>
        <v>294000</v>
      </c>
      <c r="E362" s="591">
        <f>SUM(E363:E375)</f>
        <v>270000</v>
      </c>
      <c r="F362" s="692">
        <f t="shared" si="5"/>
        <v>91.83673469387756</v>
      </c>
    </row>
    <row r="363" spans="1:6" ht="12.75">
      <c r="A363" s="588"/>
      <c r="B363" s="589" t="s">
        <v>171</v>
      </c>
      <c r="C363" s="590" t="s">
        <v>181</v>
      </c>
      <c r="D363" s="590">
        <v>20000</v>
      </c>
      <c r="E363" s="590">
        <v>27000</v>
      </c>
      <c r="F363" s="691">
        <f t="shared" si="5"/>
        <v>135</v>
      </c>
    </row>
    <row r="364" spans="1:6" ht="12.75">
      <c r="A364" s="588"/>
      <c r="B364" s="589"/>
      <c r="C364" s="590" t="s">
        <v>980</v>
      </c>
      <c r="D364" s="590"/>
      <c r="E364" s="590"/>
      <c r="F364" s="691" t="s">
        <v>12</v>
      </c>
    </row>
    <row r="365" spans="1:6" ht="12.75">
      <c r="A365" s="588"/>
      <c r="B365" s="589" t="s">
        <v>59</v>
      </c>
      <c r="C365" s="605" t="s">
        <v>23</v>
      </c>
      <c r="D365" s="590">
        <v>19000</v>
      </c>
      <c r="E365" s="590">
        <v>21400</v>
      </c>
      <c r="F365" s="691">
        <f t="shared" si="5"/>
        <v>112.63157894736841</v>
      </c>
    </row>
    <row r="366" spans="1:6" ht="12.75">
      <c r="A366" s="588"/>
      <c r="B366" s="589" t="s">
        <v>62</v>
      </c>
      <c r="C366" s="605" t="s">
        <v>291</v>
      </c>
      <c r="D366" s="590"/>
      <c r="E366" s="590">
        <v>300</v>
      </c>
      <c r="F366" s="691"/>
    </row>
    <row r="367" spans="1:6" ht="12.75">
      <c r="A367" s="588"/>
      <c r="B367" s="589" t="s">
        <v>63</v>
      </c>
      <c r="C367" s="605" t="s">
        <v>18</v>
      </c>
      <c r="D367" s="590"/>
      <c r="E367" s="590">
        <v>100</v>
      </c>
      <c r="F367" s="691"/>
    </row>
    <row r="368" spans="1:6" ht="12.75">
      <c r="A368" s="588"/>
      <c r="B368" s="589" t="s">
        <v>403</v>
      </c>
      <c r="C368" s="605" t="s">
        <v>404</v>
      </c>
      <c r="D368" s="590">
        <v>51375</v>
      </c>
      <c r="E368" s="590">
        <v>107930</v>
      </c>
      <c r="F368" s="691">
        <f t="shared" si="5"/>
        <v>210.08272506082727</v>
      </c>
    </row>
    <row r="369" spans="1:6" ht="12.75">
      <c r="A369" s="588"/>
      <c r="B369" s="589" t="s">
        <v>57</v>
      </c>
      <c r="C369" s="590" t="s">
        <v>68</v>
      </c>
      <c r="D369" s="590">
        <v>7455</v>
      </c>
      <c r="E369" s="590">
        <v>10000</v>
      </c>
      <c r="F369" s="691">
        <f t="shared" si="5"/>
        <v>134.1381623071764</v>
      </c>
    </row>
    <row r="370" spans="1:6" ht="12.75">
      <c r="A370" s="588"/>
      <c r="B370" s="589" t="s">
        <v>493</v>
      </c>
      <c r="C370" s="605" t="s">
        <v>362</v>
      </c>
      <c r="D370" s="590">
        <v>30000</v>
      </c>
      <c r="E370" s="590">
        <v>24670</v>
      </c>
      <c r="F370" s="691">
        <f t="shared" si="5"/>
        <v>82.23333333333333</v>
      </c>
    </row>
    <row r="371" spans="1:6" ht="12.75">
      <c r="A371" s="588"/>
      <c r="B371" s="589" t="s">
        <v>79</v>
      </c>
      <c r="C371" s="590" t="s">
        <v>944</v>
      </c>
      <c r="D371" s="590">
        <v>9000</v>
      </c>
      <c r="E371" s="590">
        <v>9000</v>
      </c>
      <c r="F371" s="691">
        <f t="shared" si="5"/>
        <v>100</v>
      </c>
    </row>
    <row r="372" spans="1:6" ht="12.75">
      <c r="A372" s="588"/>
      <c r="B372" s="589" t="s">
        <v>58</v>
      </c>
      <c r="C372" s="590" t="s">
        <v>124</v>
      </c>
      <c r="D372" s="590">
        <v>81012</v>
      </c>
      <c r="E372" s="590">
        <v>68400</v>
      </c>
      <c r="F372" s="691">
        <f t="shared" si="5"/>
        <v>84.43193600948008</v>
      </c>
    </row>
    <row r="373" spans="1:6" ht="12.75">
      <c r="A373" s="588"/>
      <c r="B373" s="647" t="s">
        <v>494</v>
      </c>
      <c r="C373" s="598" t="s">
        <v>30</v>
      </c>
      <c r="D373" s="605">
        <v>1000</v>
      </c>
      <c r="E373" s="605">
        <v>1000</v>
      </c>
      <c r="F373" s="691">
        <f t="shared" si="5"/>
        <v>100</v>
      </c>
    </row>
    <row r="374" spans="1:6" ht="12.75">
      <c r="A374" s="601"/>
      <c r="B374" s="589" t="s">
        <v>111</v>
      </c>
      <c r="C374" s="590" t="s">
        <v>909</v>
      </c>
      <c r="D374" s="590">
        <v>200</v>
      </c>
      <c r="E374" s="590">
        <v>200</v>
      </c>
      <c r="F374" s="691">
        <f t="shared" si="5"/>
        <v>100</v>
      </c>
    </row>
    <row r="375" spans="1:6" ht="12.75">
      <c r="A375" s="601"/>
      <c r="B375" s="589"/>
      <c r="C375" s="591" t="s">
        <v>686</v>
      </c>
      <c r="D375" s="630">
        <f>SUM(D376:D381)</f>
        <v>74958</v>
      </c>
      <c r="E375" s="630">
        <f>SUM(E376:E381)</f>
        <v>0</v>
      </c>
      <c r="F375" s="691">
        <f t="shared" si="5"/>
        <v>0</v>
      </c>
    </row>
    <row r="376" spans="1:6" ht="12.75">
      <c r="A376" s="661" t="s">
        <v>48</v>
      </c>
      <c r="B376" s="589" t="s">
        <v>62</v>
      </c>
      <c r="C376" s="590" t="s">
        <v>17</v>
      </c>
      <c r="D376" s="616">
        <v>169</v>
      </c>
      <c r="E376" s="616"/>
      <c r="F376" s="691">
        <f t="shared" si="5"/>
        <v>0</v>
      </c>
    </row>
    <row r="377" spans="1:6" ht="12.75">
      <c r="A377" s="661" t="s">
        <v>50</v>
      </c>
      <c r="B377" s="589" t="s">
        <v>63</v>
      </c>
      <c r="C377" s="590" t="s">
        <v>18</v>
      </c>
      <c r="D377" s="616">
        <v>24</v>
      </c>
      <c r="E377" s="616"/>
      <c r="F377" s="691">
        <f t="shared" si="5"/>
        <v>0</v>
      </c>
    </row>
    <row r="378" spans="1:6" ht="12.75">
      <c r="A378" s="661" t="s">
        <v>916</v>
      </c>
      <c r="B378" s="589" t="s">
        <v>403</v>
      </c>
      <c r="C378" s="590" t="s">
        <v>404</v>
      </c>
      <c r="D378" s="616">
        <v>13433</v>
      </c>
      <c r="E378" s="616"/>
      <c r="F378" s="691">
        <f t="shared" si="5"/>
        <v>0</v>
      </c>
    </row>
    <row r="379" spans="1:6" ht="12.75">
      <c r="A379" s="661" t="s">
        <v>687</v>
      </c>
      <c r="B379" s="589" t="s">
        <v>57</v>
      </c>
      <c r="C379" s="590" t="s">
        <v>937</v>
      </c>
      <c r="D379" s="616">
        <v>1345</v>
      </c>
      <c r="E379" s="616"/>
      <c r="F379" s="691">
        <f t="shared" si="5"/>
        <v>0</v>
      </c>
    </row>
    <row r="380" spans="1:6" ht="12.75">
      <c r="A380" s="661" t="s">
        <v>688</v>
      </c>
      <c r="B380" s="589" t="s">
        <v>58</v>
      </c>
      <c r="C380" s="590" t="s">
        <v>124</v>
      </c>
      <c r="D380" s="616">
        <v>17149</v>
      </c>
      <c r="E380" s="616"/>
      <c r="F380" s="691">
        <f t="shared" si="5"/>
        <v>0</v>
      </c>
    </row>
    <row r="381" spans="1:6" ht="12.75">
      <c r="A381" s="601"/>
      <c r="B381" s="589" t="s">
        <v>173</v>
      </c>
      <c r="C381" s="590" t="s">
        <v>93</v>
      </c>
      <c r="D381" s="592">
        <v>42838</v>
      </c>
      <c r="E381" s="592"/>
      <c r="F381" s="691">
        <f t="shared" si="5"/>
        <v>0</v>
      </c>
    </row>
    <row r="382" spans="1:6" ht="12.75">
      <c r="A382" s="601" t="s">
        <v>821</v>
      </c>
      <c r="B382" s="589"/>
      <c r="C382" s="591" t="s">
        <v>19</v>
      </c>
      <c r="D382" s="591">
        <f>SUM(D383:D386)</f>
        <v>170000</v>
      </c>
      <c r="E382" s="591">
        <f>SUM(E383:E386)</f>
        <v>348892</v>
      </c>
      <c r="F382" s="691">
        <f t="shared" si="5"/>
        <v>205.2305882352941</v>
      </c>
    </row>
    <row r="383" spans="1:6" ht="12.75">
      <c r="A383" s="601"/>
      <c r="B383" s="589" t="s">
        <v>226</v>
      </c>
      <c r="C383" s="590" t="s">
        <v>810</v>
      </c>
      <c r="D383" s="616">
        <v>3460</v>
      </c>
      <c r="E383" s="616"/>
      <c r="F383" s="691">
        <f t="shared" si="5"/>
        <v>0</v>
      </c>
    </row>
    <row r="384" spans="1:6" ht="12.75">
      <c r="A384" s="601"/>
      <c r="B384" s="589" t="s">
        <v>58</v>
      </c>
      <c r="C384" s="590" t="s">
        <v>689</v>
      </c>
      <c r="D384" s="616">
        <v>36540</v>
      </c>
      <c r="E384" s="616">
        <v>30000</v>
      </c>
      <c r="F384" s="691">
        <f t="shared" si="5"/>
        <v>82.10180623973727</v>
      </c>
    </row>
    <row r="385" spans="1:6" ht="12.75">
      <c r="A385" s="601"/>
      <c r="B385" s="589" t="s">
        <v>173</v>
      </c>
      <c r="C385" s="590" t="s">
        <v>690</v>
      </c>
      <c r="D385" s="616">
        <v>130000</v>
      </c>
      <c r="E385" s="616"/>
      <c r="F385" s="691">
        <f t="shared" si="5"/>
        <v>0</v>
      </c>
    </row>
    <row r="386" spans="1:6" ht="13.5" thickBot="1">
      <c r="A386" s="580"/>
      <c r="B386" s="597" t="s">
        <v>6</v>
      </c>
      <c r="C386" s="598" t="s">
        <v>14</v>
      </c>
      <c r="D386" s="599">
        <v>0</v>
      </c>
      <c r="E386" s="599">
        <v>318892</v>
      </c>
      <c r="F386" s="693" t="s">
        <v>12</v>
      </c>
    </row>
    <row r="387" spans="1:6" ht="14.25" thickBot="1" thickTop="1">
      <c r="A387" s="651" t="s">
        <v>99</v>
      </c>
      <c r="B387" s="652"/>
      <c r="C387" s="653" t="s">
        <v>951</v>
      </c>
      <c r="D387" s="653">
        <f>SUM(D388+D390+D409+D425+D428+D434+D436+D454+D457)</f>
        <v>9692406</v>
      </c>
      <c r="E387" s="653">
        <f>SUM(E388+E390+E409+E425+E428+E434+E436+E454+E457)</f>
        <v>11206987</v>
      </c>
      <c r="F387" s="503">
        <f t="shared" si="5"/>
        <v>115.62647086801769</v>
      </c>
    </row>
    <row r="388" spans="1:6" ht="13.5" thickTop="1">
      <c r="A388" s="580" t="s">
        <v>316</v>
      </c>
      <c r="B388" s="662"/>
      <c r="C388" s="600" t="s">
        <v>317</v>
      </c>
      <c r="D388" s="663">
        <f>D389</f>
        <v>52769</v>
      </c>
      <c r="E388" s="663">
        <f>E389</f>
        <v>115517</v>
      </c>
      <c r="F388" s="692">
        <f t="shared" si="5"/>
        <v>218.91072409937652</v>
      </c>
    </row>
    <row r="389" spans="1:6" ht="12.75">
      <c r="A389" s="601"/>
      <c r="B389" s="589" t="s">
        <v>318</v>
      </c>
      <c r="C389" s="590" t="s">
        <v>319</v>
      </c>
      <c r="D389" s="590">
        <v>52769</v>
      </c>
      <c r="E389" s="590">
        <v>115517</v>
      </c>
      <c r="F389" s="691">
        <f t="shared" si="5"/>
        <v>218.91072409937652</v>
      </c>
    </row>
    <row r="390" spans="1:6" ht="12.75">
      <c r="A390" s="580" t="s">
        <v>952</v>
      </c>
      <c r="B390" s="586"/>
      <c r="C390" s="587" t="s">
        <v>166</v>
      </c>
      <c r="D390" s="587">
        <f>SUM(D391:D408)</f>
        <v>766000</v>
      </c>
      <c r="E390" s="587">
        <f>SUM(E391:E408)</f>
        <v>585000</v>
      </c>
      <c r="F390" s="691">
        <f t="shared" si="5"/>
        <v>76.37075718015666</v>
      </c>
    </row>
    <row r="391" spans="1:6" ht="12.75">
      <c r="A391" s="580"/>
      <c r="B391" s="586" t="s">
        <v>101</v>
      </c>
      <c r="C391" s="604" t="s">
        <v>506</v>
      </c>
      <c r="D391" s="590">
        <v>751</v>
      </c>
      <c r="E391" s="590">
        <v>950</v>
      </c>
      <c r="F391" s="691">
        <f t="shared" si="5"/>
        <v>126.49800266311584</v>
      </c>
    </row>
    <row r="392" spans="1:6" ht="12.75">
      <c r="A392" s="588"/>
      <c r="B392" s="589" t="s">
        <v>103</v>
      </c>
      <c r="C392" s="590" t="s">
        <v>123</v>
      </c>
      <c r="D392" s="590">
        <v>248949</v>
      </c>
      <c r="E392" s="590">
        <v>299663</v>
      </c>
      <c r="F392" s="691">
        <f t="shared" si="5"/>
        <v>120.37124069588549</v>
      </c>
    </row>
    <row r="393" spans="1:6" ht="12.75">
      <c r="A393" s="588"/>
      <c r="B393" s="589" t="s">
        <v>104</v>
      </c>
      <c r="C393" s="590" t="s">
        <v>22</v>
      </c>
      <c r="D393" s="590">
        <v>19349</v>
      </c>
      <c r="E393" s="590">
        <v>18355</v>
      </c>
      <c r="F393" s="691">
        <f t="shared" si="5"/>
        <v>94.86278360638792</v>
      </c>
    </row>
    <row r="394" spans="1:6" ht="12.75">
      <c r="A394" s="588"/>
      <c r="B394" s="589" t="s">
        <v>62</v>
      </c>
      <c r="C394" s="590" t="s">
        <v>17</v>
      </c>
      <c r="D394" s="590">
        <v>47614</v>
      </c>
      <c r="E394" s="590">
        <v>55789</v>
      </c>
      <c r="F394" s="691">
        <f t="shared" si="5"/>
        <v>117.16931994791449</v>
      </c>
    </row>
    <row r="395" spans="1:6" ht="12.75">
      <c r="A395" s="588"/>
      <c r="B395" s="589" t="s">
        <v>63</v>
      </c>
      <c r="C395" s="590" t="s">
        <v>947</v>
      </c>
      <c r="D395" s="590">
        <v>6577</v>
      </c>
      <c r="E395" s="590">
        <v>7710</v>
      </c>
      <c r="F395" s="691">
        <f>E395/D395*100</f>
        <v>117.22669910293446</v>
      </c>
    </row>
    <row r="396" spans="1:6" ht="12.75">
      <c r="A396" s="588"/>
      <c r="B396" s="589" t="s">
        <v>403</v>
      </c>
      <c r="C396" s="590" t="s">
        <v>691</v>
      </c>
      <c r="D396" s="590">
        <v>514</v>
      </c>
      <c r="E396" s="590">
        <v>1500</v>
      </c>
      <c r="F396" s="691">
        <f t="shared" si="5"/>
        <v>291.828793774319</v>
      </c>
    </row>
    <row r="397" spans="1:6" ht="12.75">
      <c r="A397" s="588"/>
      <c r="B397" s="589" t="s">
        <v>57</v>
      </c>
      <c r="C397" s="590" t="s">
        <v>68</v>
      </c>
      <c r="D397" s="590">
        <v>53319</v>
      </c>
      <c r="E397" s="590">
        <v>55000</v>
      </c>
      <c r="F397" s="691">
        <f t="shared" si="5"/>
        <v>103.15272229411654</v>
      </c>
    </row>
    <row r="398" spans="1:6" ht="12.75">
      <c r="A398" s="588"/>
      <c r="B398" s="589" t="s">
        <v>361</v>
      </c>
      <c r="C398" s="590" t="s">
        <v>362</v>
      </c>
      <c r="D398" s="590">
        <v>3000</v>
      </c>
      <c r="E398" s="590">
        <v>5500</v>
      </c>
      <c r="F398" s="691">
        <f t="shared" si="5"/>
        <v>183.33333333333331</v>
      </c>
    </row>
    <row r="399" spans="1:6" ht="12.75">
      <c r="A399" s="588"/>
      <c r="B399" s="589" t="s">
        <v>226</v>
      </c>
      <c r="C399" s="590" t="s">
        <v>227</v>
      </c>
      <c r="D399" s="590">
        <v>600</v>
      </c>
      <c r="E399" s="590">
        <v>600</v>
      </c>
      <c r="F399" s="691">
        <f t="shared" si="5"/>
        <v>100</v>
      </c>
    </row>
    <row r="400" spans="1:6" ht="12.75">
      <c r="A400" s="588"/>
      <c r="B400" s="589" t="s">
        <v>79</v>
      </c>
      <c r="C400" s="590" t="s">
        <v>38</v>
      </c>
      <c r="D400" s="590">
        <v>7880</v>
      </c>
      <c r="E400" s="590">
        <v>6900</v>
      </c>
      <c r="F400" s="691">
        <f t="shared" si="5"/>
        <v>87.56345177664974</v>
      </c>
    </row>
    <row r="401" spans="1:6" ht="12.75">
      <c r="A401" s="588"/>
      <c r="B401" s="589" t="s">
        <v>61</v>
      </c>
      <c r="C401" s="590" t="s">
        <v>110</v>
      </c>
      <c r="D401" s="590">
        <v>1600</v>
      </c>
      <c r="E401" s="590">
        <v>12789</v>
      </c>
      <c r="F401" s="691">
        <f t="shared" si="5"/>
        <v>799.3125</v>
      </c>
    </row>
    <row r="402" spans="1:6" ht="12.75">
      <c r="A402" s="588"/>
      <c r="B402" s="589" t="s">
        <v>933</v>
      </c>
      <c r="C402" s="590" t="s">
        <v>934</v>
      </c>
      <c r="D402" s="590">
        <v>825</v>
      </c>
      <c r="E402" s="590">
        <v>1150</v>
      </c>
      <c r="F402" s="691">
        <f t="shared" si="5"/>
        <v>139.3939393939394</v>
      </c>
    </row>
    <row r="403" spans="1:6" ht="12.75">
      <c r="A403" s="588"/>
      <c r="B403" s="589" t="s">
        <v>58</v>
      </c>
      <c r="C403" s="590" t="s">
        <v>124</v>
      </c>
      <c r="D403" s="590">
        <v>79364</v>
      </c>
      <c r="E403" s="590">
        <v>98084</v>
      </c>
      <c r="F403" s="691">
        <f t="shared" si="5"/>
        <v>123.58752079028275</v>
      </c>
    </row>
    <row r="404" spans="1:6" ht="12.75">
      <c r="A404" s="588"/>
      <c r="B404" s="589" t="s">
        <v>855</v>
      </c>
      <c r="C404" s="590" t="s">
        <v>679</v>
      </c>
      <c r="D404" s="590"/>
      <c r="E404" s="590">
        <v>2100</v>
      </c>
      <c r="F404" s="691"/>
    </row>
    <row r="405" spans="1:6" ht="12.75">
      <c r="A405" s="588"/>
      <c r="B405" s="589" t="s">
        <v>106</v>
      </c>
      <c r="C405" s="590" t="s">
        <v>128</v>
      </c>
      <c r="D405" s="590">
        <v>3659</v>
      </c>
      <c r="E405" s="590">
        <v>4000</v>
      </c>
      <c r="F405" s="691">
        <f t="shared" si="5"/>
        <v>109.31948619841488</v>
      </c>
    </row>
    <row r="406" spans="1:6" ht="12.75">
      <c r="A406" s="588"/>
      <c r="B406" s="589" t="s">
        <v>111</v>
      </c>
      <c r="C406" s="590" t="s">
        <v>150</v>
      </c>
      <c r="D406" s="590">
        <v>4000</v>
      </c>
      <c r="E406" s="590">
        <v>3000</v>
      </c>
      <c r="F406" s="691">
        <f t="shared" si="5"/>
        <v>75</v>
      </c>
    </row>
    <row r="407" spans="1:6" ht="12.75">
      <c r="A407" s="588"/>
      <c r="B407" s="589" t="s">
        <v>107</v>
      </c>
      <c r="C407" s="590" t="s">
        <v>129</v>
      </c>
      <c r="D407" s="590">
        <v>10999</v>
      </c>
      <c r="E407" s="590">
        <v>11910</v>
      </c>
      <c r="F407" s="691">
        <f t="shared" si="5"/>
        <v>108.28257114283117</v>
      </c>
    </row>
    <row r="408" spans="1:6" ht="12.75">
      <c r="A408" s="588"/>
      <c r="B408" s="589" t="s">
        <v>66</v>
      </c>
      <c r="C408" s="590" t="s">
        <v>692</v>
      </c>
      <c r="D408" s="590">
        <v>277000</v>
      </c>
      <c r="E408" s="590">
        <v>0</v>
      </c>
      <c r="F408" s="691">
        <f t="shared" si="5"/>
        <v>0</v>
      </c>
    </row>
    <row r="409" spans="1:6" ht="23.25" customHeight="1">
      <c r="A409" s="588" t="s">
        <v>521</v>
      </c>
      <c r="B409" s="589"/>
      <c r="C409" s="594" t="s">
        <v>524</v>
      </c>
      <c r="D409" s="591">
        <f>SUM(D410:D424)</f>
        <v>5107357</v>
      </c>
      <c r="E409" s="591">
        <f>SUM(E410:E424)</f>
        <v>6923000</v>
      </c>
      <c r="F409" s="691">
        <f t="shared" si="5"/>
        <v>135.54956115266663</v>
      </c>
    </row>
    <row r="410" spans="1:6" ht="12.75">
      <c r="A410" s="588"/>
      <c r="B410" s="589" t="s">
        <v>168</v>
      </c>
      <c r="C410" s="593" t="s">
        <v>827</v>
      </c>
      <c r="D410" s="590">
        <v>4877528</v>
      </c>
      <c r="E410" s="590">
        <v>6646514</v>
      </c>
      <c r="F410" s="691">
        <f t="shared" si="5"/>
        <v>136.26808498075255</v>
      </c>
    </row>
    <row r="411" spans="1:6" ht="12.75">
      <c r="A411" s="588"/>
      <c r="B411" s="589" t="s">
        <v>62</v>
      </c>
      <c r="C411" s="593" t="s">
        <v>828</v>
      </c>
      <c r="D411" s="590">
        <v>79763</v>
      </c>
      <c r="E411" s="590">
        <v>74845</v>
      </c>
      <c r="F411" s="691">
        <f t="shared" si="5"/>
        <v>93.83423391798202</v>
      </c>
    </row>
    <row r="412" spans="1:6" ht="12.75">
      <c r="A412" s="588"/>
      <c r="B412" s="589" t="s">
        <v>103</v>
      </c>
      <c r="C412" s="590" t="s">
        <v>123</v>
      </c>
      <c r="D412" s="590">
        <v>47873</v>
      </c>
      <c r="E412" s="590">
        <v>49884</v>
      </c>
      <c r="F412" s="691">
        <f t="shared" si="5"/>
        <v>104.20069767927642</v>
      </c>
    </row>
    <row r="413" spans="1:6" ht="12.75">
      <c r="A413" s="588"/>
      <c r="B413" s="589" t="s">
        <v>104</v>
      </c>
      <c r="C413" s="590" t="s">
        <v>22</v>
      </c>
      <c r="D413" s="590">
        <v>1390</v>
      </c>
      <c r="E413" s="590">
        <v>3934</v>
      </c>
      <c r="F413" s="691">
        <f t="shared" si="5"/>
        <v>283.0215827338129</v>
      </c>
    </row>
    <row r="414" spans="1:6" ht="12.75">
      <c r="A414" s="588"/>
      <c r="B414" s="589" t="s">
        <v>62</v>
      </c>
      <c r="C414" s="590" t="s">
        <v>17</v>
      </c>
      <c r="D414" s="590">
        <v>7911</v>
      </c>
      <c r="E414" s="590">
        <v>9273</v>
      </c>
      <c r="F414" s="691">
        <f t="shared" si="5"/>
        <v>117.21653394008342</v>
      </c>
    </row>
    <row r="415" spans="1:6" ht="12.75">
      <c r="A415" s="588"/>
      <c r="B415" s="589" t="s">
        <v>63</v>
      </c>
      <c r="C415" s="590" t="s">
        <v>947</v>
      </c>
      <c r="D415" s="590">
        <v>1125</v>
      </c>
      <c r="E415" s="590">
        <v>1320</v>
      </c>
      <c r="F415" s="691">
        <f aca="true" t="shared" si="6" ref="F415:F478">E415/D415*100</f>
        <v>117.33333333333333</v>
      </c>
    </row>
    <row r="416" spans="1:6" ht="12.75">
      <c r="A416" s="588"/>
      <c r="B416" s="589" t="s">
        <v>403</v>
      </c>
      <c r="C416" s="590" t="s">
        <v>404</v>
      </c>
      <c r="D416" s="590">
        <v>1200</v>
      </c>
      <c r="E416" s="590">
        <v>1200</v>
      </c>
      <c r="F416" s="691">
        <f t="shared" si="6"/>
        <v>100</v>
      </c>
    </row>
    <row r="417" spans="1:6" ht="12.75">
      <c r="A417" s="588"/>
      <c r="B417" s="589" t="s">
        <v>57</v>
      </c>
      <c r="C417" s="590" t="s">
        <v>68</v>
      </c>
      <c r="D417" s="590">
        <v>32024</v>
      </c>
      <c r="E417" s="590">
        <v>48300</v>
      </c>
      <c r="F417" s="691">
        <f t="shared" si="6"/>
        <v>150.8243817137147</v>
      </c>
    </row>
    <row r="418" spans="1:6" ht="12.75">
      <c r="A418" s="588"/>
      <c r="B418" s="589" t="s">
        <v>79</v>
      </c>
      <c r="C418" s="590" t="s">
        <v>38</v>
      </c>
      <c r="D418" s="590">
        <v>2045</v>
      </c>
      <c r="E418" s="590">
        <v>2500</v>
      </c>
      <c r="F418" s="691">
        <f t="shared" si="6"/>
        <v>122.24938875305624</v>
      </c>
    </row>
    <row r="419" spans="1:6" ht="12.75">
      <c r="A419" s="588"/>
      <c r="B419" s="589" t="s">
        <v>61</v>
      </c>
      <c r="C419" s="590" t="s">
        <v>110</v>
      </c>
      <c r="D419" s="590">
        <v>500</v>
      </c>
      <c r="E419" s="590">
        <v>2000</v>
      </c>
      <c r="F419" s="691">
        <f t="shared" si="6"/>
        <v>400</v>
      </c>
    </row>
    <row r="420" spans="1:6" ht="12.75">
      <c r="A420" s="588"/>
      <c r="B420" s="589" t="s">
        <v>933</v>
      </c>
      <c r="C420" s="590" t="s">
        <v>934</v>
      </c>
      <c r="D420" s="590">
        <v>105</v>
      </c>
      <c r="E420" s="590">
        <v>105</v>
      </c>
      <c r="F420" s="691">
        <f t="shared" si="6"/>
        <v>100</v>
      </c>
    </row>
    <row r="421" spans="1:6" ht="12.75">
      <c r="A421" s="588"/>
      <c r="B421" s="589" t="s">
        <v>58</v>
      </c>
      <c r="C421" s="590" t="s">
        <v>124</v>
      </c>
      <c r="D421" s="590">
        <v>52066</v>
      </c>
      <c r="E421" s="590">
        <v>80093</v>
      </c>
      <c r="F421" s="691">
        <f t="shared" si="6"/>
        <v>153.8297545423117</v>
      </c>
    </row>
    <row r="422" spans="1:6" ht="12.75">
      <c r="A422" s="588"/>
      <c r="B422" s="589" t="s">
        <v>106</v>
      </c>
      <c r="C422" s="590" t="s">
        <v>128</v>
      </c>
      <c r="D422" s="590">
        <v>280</v>
      </c>
      <c r="E422" s="590">
        <v>800</v>
      </c>
      <c r="F422" s="691">
        <f t="shared" si="6"/>
        <v>285.7142857142857</v>
      </c>
    </row>
    <row r="423" spans="1:6" ht="12.75">
      <c r="A423" s="588"/>
      <c r="B423" s="589" t="s">
        <v>107</v>
      </c>
      <c r="C423" s="590" t="s">
        <v>129</v>
      </c>
      <c r="D423" s="590">
        <v>2200</v>
      </c>
      <c r="E423" s="590">
        <v>2232</v>
      </c>
      <c r="F423" s="691">
        <f t="shared" si="6"/>
        <v>101.45454545454547</v>
      </c>
    </row>
    <row r="424" spans="1:6" ht="12.75">
      <c r="A424" s="588"/>
      <c r="B424" s="589" t="s">
        <v>66</v>
      </c>
      <c r="C424" s="590" t="s">
        <v>693</v>
      </c>
      <c r="D424" s="590">
        <v>1347</v>
      </c>
      <c r="E424" s="590"/>
      <c r="F424" s="691">
        <f t="shared" si="6"/>
        <v>0</v>
      </c>
    </row>
    <row r="425" spans="1:6" ht="33" customHeight="1">
      <c r="A425" s="588" t="s">
        <v>953</v>
      </c>
      <c r="B425" s="589"/>
      <c r="C425" s="594" t="s">
        <v>525</v>
      </c>
      <c r="D425" s="591">
        <f>SUM(D426:D427)</f>
        <v>22159</v>
      </c>
      <c r="E425" s="591">
        <f>SUM(E426:E427)</f>
        <v>21000</v>
      </c>
      <c r="F425" s="691">
        <f t="shared" si="6"/>
        <v>94.76961956767002</v>
      </c>
    </row>
    <row r="426" spans="1:6" ht="12.75">
      <c r="A426" s="588"/>
      <c r="B426" s="589" t="s">
        <v>169</v>
      </c>
      <c r="C426" s="590" t="s">
        <v>741</v>
      </c>
      <c r="D426" s="590">
        <v>15840</v>
      </c>
      <c r="E426" s="590">
        <v>15010</v>
      </c>
      <c r="F426" s="691">
        <f t="shared" si="6"/>
        <v>94.76010101010101</v>
      </c>
    </row>
    <row r="427" spans="1:6" ht="12.75">
      <c r="A427" s="588"/>
      <c r="B427" s="589" t="s">
        <v>169</v>
      </c>
      <c r="C427" s="590" t="s">
        <v>824</v>
      </c>
      <c r="D427" s="590">
        <v>6319</v>
      </c>
      <c r="E427" s="590">
        <v>5990</v>
      </c>
      <c r="F427" s="691">
        <f t="shared" si="6"/>
        <v>94.79347998100965</v>
      </c>
    </row>
    <row r="428" spans="1:6" ht="25.5">
      <c r="A428" s="588" t="s">
        <v>954</v>
      </c>
      <c r="B428" s="589"/>
      <c r="C428" s="594" t="s">
        <v>394</v>
      </c>
      <c r="D428" s="591">
        <f>SUM(D429)</f>
        <v>985764</v>
      </c>
      <c r="E428" s="591">
        <f>SUM(E429)</f>
        <v>805429</v>
      </c>
      <c r="F428" s="691">
        <f t="shared" si="6"/>
        <v>81.70606757804099</v>
      </c>
    </row>
    <row r="429" spans="1:6" ht="12.75">
      <c r="A429" s="588"/>
      <c r="B429" s="589" t="s">
        <v>168</v>
      </c>
      <c r="C429" s="590" t="s">
        <v>1033</v>
      </c>
      <c r="D429" s="590">
        <f>SUM(D430:D433)</f>
        <v>985764</v>
      </c>
      <c r="E429" s="590">
        <f>SUM(E430:E433)</f>
        <v>805429</v>
      </c>
      <c r="F429" s="691">
        <f t="shared" si="6"/>
        <v>81.70606757804099</v>
      </c>
    </row>
    <row r="430" spans="1:6" ht="12.75">
      <c r="A430" s="588"/>
      <c r="B430" s="589"/>
      <c r="C430" s="590" t="s">
        <v>519</v>
      </c>
      <c r="D430" s="590">
        <v>221633</v>
      </c>
      <c r="E430" s="590">
        <v>228000</v>
      </c>
      <c r="F430" s="691">
        <f t="shared" si="6"/>
        <v>102.87276714207722</v>
      </c>
    </row>
    <row r="431" spans="1:6" ht="12.75">
      <c r="A431" s="588"/>
      <c r="B431" s="589"/>
      <c r="C431" s="590" t="s">
        <v>520</v>
      </c>
      <c r="D431" s="590">
        <v>482475</v>
      </c>
      <c r="E431" s="590">
        <v>299000</v>
      </c>
      <c r="F431" s="691">
        <f t="shared" si="6"/>
        <v>61.97212290792269</v>
      </c>
    </row>
    <row r="432" spans="1:6" ht="12.75">
      <c r="A432" s="588"/>
      <c r="B432" s="589"/>
      <c r="C432" s="590" t="s">
        <v>822</v>
      </c>
      <c r="D432" s="590">
        <v>174829</v>
      </c>
      <c r="E432" s="590">
        <v>170000</v>
      </c>
      <c r="F432" s="691">
        <f t="shared" si="6"/>
        <v>97.23787243535111</v>
      </c>
    </row>
    <row r="433" spans="1:6" ht="12.75">
      <c r="A433" s="588"/>
      <c r="B433" s="589"/>
      <c r="C433" s="590" t="s">
        <v>823</v>
      </c>
      <c r="D433" s="590">
        <v>106827</v>
      </c>
      <c r="E433" s="590">
        <v>108429</v>
      </c>
      <c r="F433" s="691">
        <f t="shared" si="6"/>
        <v>101.4996208823612</v>
      </c>
    </row>
    <row r="434" spans="1:6" ht="12.75">
      <c r="A434" s="588" t="s">
        <v>955</v>
      </c>
      <c r="B434" s="589"/>
      <c r="C434" s="591" t="s">
        <v>39</v>
      </c>
      <c r="D434" s="591">
        <f>D435</f>
        <v>1613017</v>
      </c>
      <c r="E434" s="591">
        <f>E435</f>
        <v>1600000</v>
      </c>
      <c r="F434" s="691">
        <f t="shared" si="6"/>
        <v>99.19300292557362</v>
      </c>
    </row>
    <row r="435" spans="1:7" ht="12.75">
      <c r="A435" s="588"/>
      <c r="B435" s="589" t="s">
        <v>168</v>
      </c>
      <c r="C435" s="590" t="s">
        <v>1034</v>
      </c>
      <c r="D435" s="590">
        <v>1613017</v>
      </c>
      <c r="E435" s="590">
        <v>1600000</v>
      </c>
      <c r="F435" s="691">
        <f t="shared" si="6"/>
        <v>99.19300292557362</v>
      </c>
      <c r="G435" t="s">
        <v>12</v>
      </c>
    </row>
    <row r="436" spans="1:6" ht="12.75">
      <c r="A436" s="588" t="s">
        <v>956</v>
      </c>
      <c r="B436" s="589"/>
      <c r="C436" s="591" t="s">
        <v>37</v>
      </c>
      <c r="D436" s="591">
        <f>SUM(D437:D453)</f>
        <v>679390</v>
      </c>
      <c r="E436" s="591">
        <f>SUM(E437:E453)</f>
        <v>693941</v>
      </c>
      <c r="F436" s="691">
        <f t="shared" si="6"/>
        <v>102.14177423865527</v>
      </c>
    </row>
    <row r="437" spans="1:6" ht="12.75">
      <c r="A437" s="588"/>
      <c r="B437" s="589" t="s">
        <v>101</v>
      </c>
      <c r="C437" s="590" t="s">
        <v>495</v>
      </c>
      <c r="D437" s="590">
        <v>3757</v>
      </c>
      <c r="E437" s="590">
        <v>3544</v>
      </c>
      <c r="F437" s="691">
        <f t="shared" si="6"/>
        <v>94.33058291189779</v>
      </c>
    </row>
    <row r="438" spans="1:6" ht="12.75">
      <c r="A438" s="588"/>
      <c r="B438" s="589" t="s">
        <v>103</v>
      </c>
      <c r="C438" s="590" t="s">
        <v>924</v>
      </c>
      <c r="D438" s="590">
        <v>410127</v>
      </c>
      <c r="E438" s="590">
        <v>442280</v>
      </c>
      <c r="F438" s="691">
        <f t="shared" si="6"/>
        <v>107.83976670641044</v>
      </c>
    </row>
    <row r="439" spans="1:6" ht="12.75">
      <c r="A439" s="588"/>
      <c r="B439" s="589" t="s">
        <v>103</v>
      </c>
      <c r="C439" s="590" t="s">
        <v>292</v>
      </c>
      <c r="D439" s="590">
        <v>22266</v>
      </c>
      <c r="E439" s="590">
        <v>8960</v>
      </c>
      <c r="F439" s="691">
        <f t="shared" si="6"/>
        <v>40.24072577023264</v>
      </c>
    </row>
    <row r="440" spans="1:6" ht="12.75">
      <c r="A440" s="588"/>
      <c r="B440" s="589" t="s">
        <v>104</v>
      </c>
      <c r="C440" s="590" t="s">
        <v>22</v>
      </c>
      <c r="D440" s="590">
        <v>32796</v>
      </c>
      <c r="E440" s="590">
        <v>34351</v>
      </c>
      <c r="F440" s="691">
        <f t="shared" si="6"/>
        <v>104.74143188193683</v>
      </c>
    </row>
    <row r="441" spans="1:6" ht="12.75">
      <c r="A441" s="588"/>
      <c r="B441" s="589" t="s">
        <v>62</v>
      </c>
      <c r="C441" s="590" t="s">
        <v>17</v>
      </c>
      <c r="D441" s="590">
        <v>78636</v>
      </c>
      <c r="E441" s="590">
        <v>84790</v>
      </c>
      <c r="F441" s="691">
        <f t="shared" si="6"/>
        <v>107.82593214303881</v>
      </c>
    </row>
    <row r="442" spans="1:6" ht="12.75">
      <c r="A442" s="588"/>
      <c r="B442" s="589" t="s">
        <v>63</v>
      </c>
      <c r="C442" s="590" t="s">
        <v>947</v>
      </c>
      <c r="D442" s="590">
        <v>10866</v>
      </c>
      <c r="E442" s="590">
        <v>11717</v>
      </c>
      <c r="F442" s="691">
        <f t="shared" si="6"/>
        <v>107.83176882017302</v>
      </c>
    </row>
    <row r="443" spans="1:6" ht="12.75">
      <c r="A443" s="588"/>
      <c r="B443" s="589" t="s">
        <v>403</v>
      </c>
      <c r="C443" s="590" t="s">
        <v>404</v>
      </c>
      <c r="D443" s="590">
        <v>450</v>
      </c>
      <c r="E443" s="590">
        <v>600</v>
      </c>
      <c r="F443" s="691">
        <f t="shared" si="6"/>
        <v>133.33333333333331</v>
      </c>
    </row>
    <row r="444" spans="1:6" ht="12.75">
      <c r="A444" s="588"/>
      <c r="B444" s="589" t="s">
        <v>57</v>
      </c>
      <c r="C444" s="590" t="s">
        <v>68</v>
      </c>
      <c r="D444" s="590">
        <v>35728</v>
      </c>
      <c r="E444" s="590">
        <v>30700</v>
      </c>
      <c r="F444" s="691">
        <f t="shared" si="6"/>
        <v>85.92700403045231</v>
      </c>
    </row>
    <row r="445" spans="1:6" ht="12.75">
      <c r="A445" s="588"/>
      <c r="B445" s="589" t="s">
        <v>79</v>
      </c>
      <c r="C445" s="590" t="s">
        <v>38</v>
      </c>
      <c r="D445" s="590">
        <v>15775</v>
      </c>
      <c r="E445" s="590">
        <v>17340</v>
      </c>
      <c r="F445" s="691">
        <f t="shared" si="6"/>
        <v>109.92076069730585</v>
      </c>
    </row>
    <row r="446" spans="1:6" ht="12.75">
      <c r="A446" s="588"/>
      <c r="B446" s="589" t="s">
        <v>61</v>
      </c>
      <c r="C446" s="590" t="s">
        <v>105</v>
      </c>
      <c r="D446" s="590">
        <v>3145</v>
      </c>
      <c r="E446" s="590">
        <v>3000</v>
      </c>
      <c r="F446" s="691">
        <f t="shared" si="6"/>
        <v>95.38950715421304</v>
      </c>
    </row>
    <row r="447" spans="1:6" ht="12.75">
      <c r="A447" s="588"/>
      <c r="B447" s="589" t="s">
        <v>854</v>
      </c>
      <c r="C447" s="590" t="s">
        <v>934</v>
      </c>
      <c r="D447" s="590">
        <v>520</v>
      </c>
      <c r="E447" s="590">
        <v>455</v>
      </c>
      <c r="F447" s="691">
        <f t="shared" si="6"/>
        <v>87.5</v>
      </c>
    </row>
    <row r="448" spans="1:7" ht="12.75">
      <c r="A448" s="588"/>
      <c r="B448" s="589" t="s">
        <v>58</v>
      </c>
      <c r="C448" s="590" t="s">
        <v>124</v>
      </c>
      <c r="D448" s="590">
        <v>32595</v>
      </c>
      <c r="E448" s="590">
        <v>32500</v>
      </c>
      <c r="F448" s="691">
        <f t="shared" si="6"/>
        <v>99.70854425525387</v>
      </c>
      <c r="G448" t="s">
        <v>12</v>
      </c>
    </row>
    <row r="449" spans="1:6" ht="12.75">
      <c r="A449" s="588"/>
      <c r="B449" s="589" t="s">
        <v>855</v>
      </c>
      <c r="C449" s="590" t="s">
        <v>679</v>
      </c>
      <c r="D449" s="590">
        <v>715</v>
      </c>
      <c r="E449" s="590">
        <v>2520</v>
      </c>
      <c r="F449" s="691">
        <f t="shared" si="6"/>
        <v>352.4475524475525</v>
      </c>
    </row>
    <row r="450" spans="1:6" ht="12.75">
      <c r="A450" s="588"/>
      <c r="B450" s="589" t="s">
        <v>106</v>
      </c>
      <c r="C450" s="590" t="s">
        <v>30</v>
      </c>
      <c r="D450" s="590">
        <v>5105</v>
      </c>
      <c r="E450" s="590">
        <v>5100</v>
      </c>
      <c r="F450" s="691">
        <f t="shared" si="6"/>
        <v>99.9020568070519</v>
      </c>
    </row>
    <row r="451" spans="1:6" ht="12.75">
      <c r="A451" s="588"/>
      <c r="B451" s="589" t="s">
        <v>111</v>
      </c>
      <c r="C451" s="590" t="s">
        <v>150</v>
      </c>
      <c r="D451" s="590">
        <v>2000</v>
      </c>
      <c r="E451" s="590">
        <v>1600</v>
      </c>
      <c r="F451" s="691">
        <f t="shared" si="6"/>
        <v>80</v>
      </c>
    </row>
    <row r="452" spans="1:6" ht="12.75">
      <c r="A452" s="588"/>
      <c r="B452" s="589" t="s">
        <v>107</v>
      </c>
      <c r="C452" s="590" t="s">
        <v>43</v>
      </c>
      <c r="D452" s="590">
        <v>14909</v>
      </c>
      <c r="E452" s="590">
        <v>14484</v>
      </c>
      <c r="F452" s="691">
        <f t="shared" si="6"/>
        <v>97.14937286202965</v>
      </c>
    </row>
    <row r="453" spans="1:6" ht="12.75">
      <c r="A453" s="588"/>
      <c r="B453" s="589" t="s">
        <v>173</v>
      </c>
      <c r="C453" s="590" t="s">
        <v>467</v>
      </c>
      <c r="D453" s="592">
        <v>10000</v>
      </c>
      <c r="E453" s="592">
        <v>0</v>
      </c>
      <c r="F453" s="691">
        <f t="shared" si="6"/>
        <v>0</v>
      </c>
    </row>
    <row r="454" spans="1:6" ht="12.75">
      <c r="A454" s="588" t="s">
        <v>957</v>
      </c>
      <c r="B454" s="589"/>
      <c r="C454" s="591" t="s">
        <v>174</v>
      </c>
      <c r="D454" s="591">
        <f>SUM(D455:D456)</f>
        <v>293250</v>
      </c>
      <c r="E454" s="591">
        <f>SUM(E455:E456)</f>
        <v>311900</v>
      </c>
      <c r="F454" s="691">
        <f t="shared" si="6"/>
        <v>106.35976129582268</v>
      </c>
    </row>
    <row r="455" spans="1:6" ht="12.75">
      <c r="A455" s="588"/>
      <c r="B455" s="589" t="s">
        <v>58</v>
      </c>
      <c r="C455" s="590" t="s">
        <v>225</v>
      </c>
      <c r="D455" s="590">
        <v>33250</v>
      </c>
      <c r="E455" s="590">
        <v>48000</v>
      </c>
      <c r="F455" s="691">
        <f t="shared" si="6"/>
        <v>144.36090225563908</v>
      </c>
    </row>
    <row r="456" spans="1:7" ht="12.75">
      <c r="A456" s="588"/>
      <c r="B456" s="589" t="s">
        <v>58</v>
      </c>
      <c r="C456" s="590" t="s">
        <v>363</v>
      </c>
      <c r="D456" s="590">
        <v>260000</v>
      </c>
      <c r="E456" s="590">
        <v>263900</v>
      </c>
      <c r="F456" s="691">
        <f t="shared" si="6"/>
        <v>101.49999999999999</v>
      </c>
      <c r="G456" t="s">
        <v>12</v>
      </c>
    </row>
    <row r="457" spans="1:6" ht="12.75">
      <c r="A457" s="588" t="s">
        <v>958</v>
      </c>
      <c r="B457" s="589" t="s">
        <v>12</v>
      </c>
      <c r="C457" s="591" t="s">
        <v>19</v>
      </c>
      <c r="D457" s="591">
        <f>SUM(D458:D460)</f>
        <v>172700</v>
      </c>
      <c r="E457" s="591">
        <f>SUM(E458:E460)</f>
        <v>151200</v>
      </c>
      <c r="F457" s="691">
        <f t="shared" si="6"/>
        <v>87.55066589461494</v>
      </c>
    </row>
    <row r="458" spans="1:6" ht="12.75">
      <c r="A458" s="588"/>
      <c r="B458" s="589" t="s">
        <v>168</v>
      </c>
      <c r="C458" s="590" t="s">
        <v>694</v>
      </c>
      <c r="D458" s="590">
        <v>170000</v>
      </c>
      <c r="E458" s="590">
        <v>135000</v>
      </c>
      <c r="F458" s="691">
        <f>E458/D458*100</f>
        <v>79.41176470588235</v>
      </c>
    </row>
    <row r="459" spans="1:7" ht="12.75">
      <c r="A459" s="588"/>
      <c r="B459" s="589" t="s">
        <v>168</v>
      </c>
      <c r="C459" s="590" t="s">
        <v>355</v>
      </c>
      <c r="D459" s="590"/>
      <c r="E459" s="590">
        <v>14400</v>
      </c>
      <c r="F459" s="691"/>
      <c r="G459" t="s">
        <v>12</v>
      </c>
    </row>
    <row r="460" spans="1:6" ht="13.5" thickBot="1">
      <c r="A460" s="588"/>
      <c r="B460" s="589" t="s">
        <v>146</v>
      </c>
      <c r="C460" s="590" t="s">
        <v>959</v>
      </c>
      <c r="D460" s="590">
        <v>2700</v>
      </c>
      <c r="E460" s="590">
        <v>1800</v>
      </c>
      <c r="F460" s="693">
        <f>E460/D460*100</f>
        <v>66.66666666666666</v>
      </c>
    </row>
    <row r="461" spans="1:6" ht="14.25" thickBot="1" thickTop="1">
      <c r="A461" s="651" t="s">
        <v>165</v>
      </c>
      <c r="B461" s="652"/>
      <c r="C461" s="653" t="s">
        <v>469</v>
      </c>
      <c r="D461" s="653">
        <f>SUM(D462)</f>
        <v>100337</v>
      </c>
      <c r="E461" s="653">
        <f>SUM(E462)</f>
        <v>6100</v>
      </c>
      <c r="F461" s="503">
        <f t="shared" si="6"/>
        <v>6.079512044410337</v>
      </c>
    </row>
    <row r="462" spans="1:6" ht="13.5" thickTop="1">
      <c r="A462" s="580" t="s">
        <v>470</v>
      </c>
      <c r="B462" s="597"/>
      <c r="C462" s="600" t="s">
        <v>471</v>
      </c>
      <c r="D462" s="600">
        <f>SUM(D463:D466)</f>
        <v>100337</v>
      </c>
      <c r="E462" s="600">
        <f>SUM(E463:E466)</f>
        <v>6100</v>
      </c>
      <c r="F462" s="692">
        <f t="shared" si="6"/>
        <v>6.079512044410337</v>
      </c>
    </row>
    <row r="463" spans="1:6" ht="12.75">
      <c r="A463" s="588"/>
      <c r="B463" s="589" t="s">
        <v>171</v>
      </c>
      <c r="C463" s="590" t="s">
        <v>181</v>
      </c>
      <c r="D463" s="590">
        <v>5000</v>
      </c>
      <c r="E463" s="590">
        <v>6100</v>
      </c>
      <c r="F463" s="691">
        <f t="shared" si="6"/>
        <v>122</v>
      </c>
    </row>
    <row r="464" spans="1:6" ht="12.75">
      <c r="A464" s="588"/>
      <c r="B464" s="647"/>
      <c r="C464" s="605" t="s">
        <v>1072</v>
      </c>
      <c r="D464" s="605"/>
      <c r="E464" s="605"/>
      <c r="F464" s="691" t="s">
        <v>12</v>
      </c>
    </row>
    <row r="465" spans="1:6" ht="12.75">
      <c r="A465" s="588"/>
      <c r="B465" s="647" t="s">
        <v>111</v>
      </c>
      <c r="C465" s="605" t="s">
        <v>695</v>
      </c>
      <c r="D465" s="614">
        <v>2587</v>
      </c>
      <c r="E465" s="614">
        <v>0</v>
      </c>
      <c r="F465" s="691">
        <f t="shared" si="6"/>
        <v>0</v>
      </c>
    </row>
    <row r="466" spans="1:6" ht="13.5" thickBot="1">
      <c r="A466" s="601"/>
      <c r="B466" s="589" t="s">
        <v>173</v>
      </c>
      <c r="C466" s="590" t="s">
        <v>967</v>
      </c>
      <c r="D466" s="592">
        <v>92750</v>
      </c>
      <c r="E466" s="592">
        <v>0</v>
      </c>
      <c r="F466" s="693">
        <f t="shared" si="6"/>
        <v>0</v>
      </c>
    </row>
    <row r="467" spans="1:6" ht="14.25" thickBot="1" thickTop="1">
      <c r="A467" s="651" t="s">
        <v>175</v>
      </c>
      <c r="B467" s="652"/>
      <c r="C467" s="653" t="s">
        <v>176</v>
      </c>
      <c r="D467" s="653">
        <f>SUM(D468+D481+D483)</f>
        <v>955397</v>
      </c>
      <c r="E467" s="653">
        <f>SUM(E468+E481+E483)</f>
        <v>806674</v>
      </c>
      <c r="F467" s="503">
        <f t="shared" si="6"/>
        <v>84.43338214375804</v>
      </c>
    </row>
    <row r="468" spans="1:6" ht="13.5" thickTop="1">
      <c r="A468" s="588" t="s">
        <v>177</v>
      </c>
      <c r="B468" s="589"/>
      <c r="C468" s="591" t="s">
        <v>178</v>
      </c>
      <c r="D468" s="591">
        <f>SUM(D469:D480)</f>
        <v>642220</v>
      </c>
      <c r="E468" s="591">
        <f>SUM(E469:E480)</f>
        <v>708624</v>
      </c>
      <c r="F468" s="692">
        <f t="shared" si="6"/>
        <v>110.33975896110366</v>
      </c>
    </row>
    <row r="469" spans="1:6" ht="12.75">
      <c r="A469" s="588"/>
      <c r="B469" s="589" t="s">
        <v>101</v>
      </c>
      <c r="C469" s="590" t="s">
        <v>4</v>
      </c>
      <c r="D469" s="590">
        <v>6131</v>
      </c>
      <c r="E469" s="590">
        <v>8997</v>
      </c>
      <c r="F469" s="691">
        <f t="shared" si="6"/>
        <v>146.746044690915</v>
      </c>
    </row>
    <row r="470" spans="1:6" ht="12.75">
      <c r="A470" s="588"/>
      <c r="B470" s="589" t="s">
        <v>103</v>
      </c>
      <c r="C470" s="590" t="s">
        <v>924</v>
      </c>
      <c r="D470" s="590">
        <v>419226</v>
      </c>
      <c r="E470" s="590">
        <v>464517</v>
      </c>
      <c r="F470" s="691">
        <f t="shared" si="6"/>
        <v>110.8034807001474</v>
      </c>
    </row>
    <row r="471" spans="1:6" ht="12.75">
      <c r="A471" s="588"/>
      <c r="B471" s="589" t="s">
        <v>104</v>
      </c>
      <c r="C471" s="590" t="s">
        <v>22</v>
      </c>
      <c r="D471" s="590">
        <v>32759</v>
      </c>
      <c r="E471" s="590">
        <v>34004</v>
      </c>
      <c r="F471" s="691">
        <f t="shared" si="6"/>
        <v>103.80048231020483</v>
      </c>
    </row>
    <row r="472" spans="1:6" ht="12.75">
      <c r="A472" s="588"/>
      <c r="B472" s="589" t="s">
        <v>62</v>
      </c>
      <c r="C472" s="590" t="s">
        <v>17</v>
      </c>
      <c r="D472" s="590">
        <v>82120</v>
      </c>
      <c r="E472" s="590">
        <v>86956</v>
      </c>
      <c r="F472" s="691">
        <f t="shared" si="6"/>
        <v>105.88894301022893</v>
      </c>
    </row>
    <row r="473" spans="1:6" ht="12.75">
      <c r="A473" s="588"/>
      <c r="B473" s="589" t="s">
        <v>63</v>
      </c>
      <c r="C473" s="590" t="s">
        <v>947</v>
      </c>
      <c r="D473" s="590">
        <v>11184</v>
      </c>
      <c r="E473" s="590">
        <v>11717</v>
      </c>
      <c r="F473" s="691">
        <f t="shared" si="6"/>
        <v>104.76573676680974</v>
      </c>
    </row>
    <row r="474" spans="1:9" ht="12.75">
      <c r="A474" s="588"/>
      <c r="B474" s="589" t="s">
        <v>57</v>
      </c>
      <c r="C474" s="590" t="s">
        <v>68</v>
      </c>
      <c r="D474" s="590">
        <v>14103</v>
      </c>
      <c r="E474" s="590">
        <v>14769</v>
      </c>
      <c r="F474" s="691">
        <f t="shared" si="6"/>
        <v>104.72239948947033</v>
      </c>
      <c r="H474" s="328"/>
      <c r="I474" s="716"/>
    </row>
    <row r="475" spans="1:6" ht="12.75">
      <c r="A475" s="588"/>
      <c r="B475" s="589" t="s">
        <v>79</v>
      </c>
      <c r="C475" s="590" t="s">
        <v>969</v>
      </c>
      <c r="D475" s="590">
        <v>41533</v>
      </c>
      <c r="E475" s="590">
        <v>43295</v>
      </c>
      <c r="F475" s="691">
        <f t="shared" si="6"/>
        <v>104.2424096501577</v>
      </c>
    </row>
    <row r="476" spans="1:6" ht="12.75">
      <c r="A476" s="588"/>
      <c r="B476" s="589" t="s">
        <v>61</v>
      </c>
      <c r="C476" s="590" t="s">
        <v>5</v>
      </c>
      <c r="D476" s="590">
        <v>1293</v>
      </c>
      <c r="E476" s="590">
        <v>2140</v>
      </c>
      <c r="F476" s="691">
        <f t="shared" si="6"/>
        <v>165.50657385924208</v>
      </c>
    </row>
    <row r="477" spans="1:6" ht="12.75">
      <c r="A477" s="588"/>
      <c r="B477" s="589" t="s">
        <v>933</v>
      </c>
      <c r="C477" s="590" t="s">
        <v>934</v>
      </c>
      <c r="D477" s="590">
        <v>865</v>
      </c>
      <c r="E477" s="590">
        <v>930</v>
      </c>
      <c r="F477" s="691">
        <f t="shared" si="6"/>
        <v>107.51445086705202</v>
      </c>
    </row>
    <row r="478" spans="1:6" ht="12.75">
      <c r="A478" s="588"/>
      <c r="B478" s="589" t="s">
        <v>496</v>
      </c>
      <c r="C478" s="590" t="s">
        <v>124</v>
      </c>
      <c r="D478" s="590">
        <v>9468</v>
      </c>
      <c r="E478" s="590">
        <v>10700</v>
      </c>
      <c r="F478" s="691">
        <f t="shared" si="6"/>
        <v>113.01225179552176</v>
      </c>
    </row>
    <row r="479" spans="1:6" ht="12.75">
      <c r="A479" s="588"/>
      <c r="B479" s="589" t="s">
        <v>106</v>
      </c>
      <c r="C479" s="590" t="s">
        <v>30</v>
      </c>
      <c r="D479" s="590">
        <v>54</v>
      </c>
      <c r="E479" s="590">
        <v>0</v>
      </c>
      <c r="F479" s="691">
        <f aca="true" t="shared" si="7" ref="F479:F545">E479/D479*100</f>
        <v>0</v>
      </c>
    </row>
    <row r="480" spans="1:7" ht="12.75">
      <c r="A480" s="588"/>
      <c r="B480" s="589" t="s">
        <v>107</v>
      </c>
      <c r="C480" s="590" t="s">
        <v>43</v>
      </c>
      <c r="D480" s="590">
        <v>23484</v>
      </c>
      <c r="E480" s="590">
        <v>30599</v>
      </c>
      <c r="F480" s="691">
        <f t="shared" si="7"/>
        <v>130.29722364162834</v>
      </c>
      <c r="G480" t="s">
        <v>12</v>
      </c>
    </row>
    <row r="481" spans="1:6" ht="12.75">
      <c r="A481" s="588" t="s">
        <v>626</v>
      </c>
      <c r="B481" s="589"/>
      <c r="C481" s="591" t="s">
        <v>625</v>
      </c>
      <c r="D481" s="591">
        <f>D482</f>
        <v>216576</v>
      </c>
      <c r="E481" s="591">
        <f>E482</f>
        <v>0</v>
      </c>
      <c r="F481" s="691">
        <f t="shared" si="7"/>
        <v>0</v>
      </c>
    </row>
    <row r="482" spans="1:6" ht="12.75">
      <c r="A482" s="588"/>
      <c r="B482" s="589" t="s">
        <v>146</v>
      </c>
      <c r="C482" s="590" t="s">
        <v>696</v>
      </c>
      <c r="D482" s="590">
        <v>216576</v>
      </c>
      <c r="E482" s="590">
        <v>0</v>
      </c>
      <c r="F482" s="691">
        <f t="shared" si="7"/>
        <v>0</v>
      </c>
    </row>
    <row r="483" spans="1:6" ht="12.75">
      <c r="A483" s="588" t="s">
        <v>179</v>
      </c>
      <c r="B483" s="589"/>
      <c r="C483" s="591" t="s">
        <v>180</v>
      </c>
      <c r="D483" s="591">
        <f>SUM(D484)</f>
        <v>96601</v>
      </c>
      <c r="E483" s="591">
        <f>SUM(E484)</f>
        <v>98050</v>
      </c>
      <c r="F483" s="691">
        <f t="shared" si="7"/>
        <v>101.49998447221043</v>
      </c>
    </row>
    <row r="484" spans="1:7" ht="12.75">
      <c r="A484" s="588"/>
      <c r="B484" s="589" t="s">
        <v>171</v>
      </c>
      <c r="C484" s="590" t="s">
        <v>181</v>
      </c>
      <c r="D484" s="590">
        <v>96601</v>
      </c>
      <c r="E484" s="590">
        <v>98050</v>
      </c>
      <c r="F484" s="691">
        <f t="shared" si="7"/>
        <v>101.49998447221043</v>
      </c>
      <c r="G484" t="s">
        <v>12</v>
      </c>
    </row>
    <row r="485" spans="1:6" ht="13.5" thickBot="1">
      <c r="A485" s="588"/>
      <c r="B485" s="589"/>
      <c r="C485" s="590" t="s">
        <v>1072</v>
      </c>
      <c r="D485" s="590"/>
      <c r="E485" s="590"/>
      <c r="F485" s="693" t="s">
        <v>12</v>
      </c>
    </row>
    <row r="486" spans="1:6" ht="14.25" thickBot="1" thickTop="1">
      <c r="A486" s="651" t="s">
        <v>182</v>
      </c>
      <c r="B486" s="652"/>
      <c r="C486" s="653" t="s">
        <v>1071</v>
      </c>
      <c r="D486" s="653">
        <f>SUM(D487+D494+D499+D501+D505+D511+D514)</f>
        <v>3003797</v>
      </c>
      <c r="E486" s="653">
        <f>SUM(E487+E494+E499+E501+E505+E511+E514)</f>
        <v>5457292</v>
      </c>
      <c r="F486" s="503">
        <f t="shared" si="7"/>
        <v>181.6797872825627</v>
      </c>
    </row>
    <row r="487" spans="1:6" ht="13.5" thickTop="1">
      <c r="A487" s="606" t="s">
        <v>185</v>
      </c>
      <c r="B487" s="638"/>
      <c r="C487" s="609" t="s">
        <v>186</v>
      </c>
      <c r="D487" s="609">
        <f>SUM(D488:D491)</f>
        <v>1048220</v>
      </c>
      <c r="E487" s="609">
        <f>SUM(E488:E491)</f>
        <v>2166985</v>
      </c>
      <c r="F487" s="692">
        <f t="shared" si="7"/>
        <v>206.72998034763697</v>
      </c>
    </row>
    <row r="488" spans="1:6" ht="12.75">
      <c r="A488" s="664"/>
      <c r="B488" s="665" t="s">
        <v>79</v>
      </c>
      <c r="C488" s="666" t="s">
        <v>969</v>
      </c>
      <c r="D488" s="590">
        <v>7000</v>
      </c>
      <c r="E488" s="590">
        <v>7000</v>
      </c>
      <c r="F488" s="691">
        <f t="shared" si="7"/>
        <v>100</v>
      </c>
    </row>
    <row r="489" spans="1:6" ht="12.75">
      <c r="A489" s="657"/>
      <c r="B489" s="658" t="s">
        <v>58</v>
      </c>
      <c r="C489" s="659" t="s">
        <v>1073</v>
      </c>
      <c r="D489" s="590">
        <v>31000</v>
      </c>
      <c r="E489" s="590">
        <v>42000</v>
      </c>
      <c r="F489" s="691">
        <f t="shared" si="7"/>
        <v>135.48387096774192</v>
      </c>
    </row>
    <row r="490" spans="1:7" ht="12.75">
      <c r="A490" s="657"/>
      <c r="B490" s="658" t="s">
        <v>340</v>
      </c>
      <c r="C490" s="659" t="s">
        <v>968</v>
      </c>
      <c r="D490" s="590">
        <v>1000</v>
      </c>
      <c r="E490" s="590">
        <v>1000</v>
      </c>
      <c r="F490" s="691">
        <f t="shared" si="7"/>
        <v>100</v>
      </c>
      <c r="G490" t="s">
        <v>12</v>
      </c>
    </row>
    <row r="491" spans="1:6" ht="12.75">
      <c r="A491" s="657"/>
      <c r="B491" s="658" t="s">
        <v>66</v>
      </c>
      <c r="C491" s="659" t="s">
        <v>126</v>
      </c>
      <c r="D491" s="659">
        <f>SUM(D492:D492)</f>
        <v>1009220</v>
      </c>
      <c r="E491" s="659">
        <f>SUM(E492:E493)</f>
        <v>2116985</v>
      </c>
      <c r="F491" s="691">
        <f t="shared" si="7"/>
        <v>209.7644715721052</v>
      </c>
    </row>
    <row r="492" spans="1:6" ht="21" customHeight="1">
      <c r="A492" s="657"/>
      <c r="B492" s="658" t="s">
        <v>12</v>
      </c>
      <c r="C492" s="667" t="s">
        <v>697</v>
      </c>
      <c r="D492" s="592">
        <v>1009220</v>
      </c>
      <c r="E492" s="592">
        <v>0</v>
      </c>
      <c r="F492" s="691">
        <f t="shared" si="7"/>
        <v>0</v>
      </c>
    </row>
    <row r="493" spans="1:6" ht="15.75" customHeight="1">
      <c r="A493" s="657"/>
      <c r="B493" s="658"/>
      <c r="C493" s="667" t="s">
        <v>978</v>
      </c>
      <c r="D493" s="706"/>
      <c r="E493" s="706">
        <v>2116985</v>
      </c>
      <c r="F493" s="691"/>
    </row>
    <row r="494" spans="1:6" ht="12.75">
      <c r="A494" s="657" t="s">
        <v>187</v>
      </c>
      <c r="B494" s="658"/>
      <c r="C494" s="668" t="s">
        <v>365</v>
      </c>
      <c r="D494" s="668">
        <f>SUM(D495:D498)</f>
        <v>148247</v>
      </c>
      <c r="E494" s="668">
        <f>SUM(E495:E498)</f>
        <v>92449</v>
      </c>
      <c r="F494" s="691">
        <f t="shared" si="7"/>
        <v>62.3614643129372</v>
      </c>
    </row>
    <row r="495" spans="1:6" ht="12.75">
      <c r="A495" s="657"/>
      <c r="B495" s="658" t="s">
        <v>57</v>
      </c>
      <c r="C495" s="659" t="s">
        <v>337</v>
      </c>
      <c r="D495" s="590">
        <v>20000</v>
      </c>
      <c r="E495" s="590"/>
      <c r="F495" s="691">
        <f t="shared" si="7"/>
        <v>0</v>
      </c>
    </row>
    <row r="496" spans="1:6" ht="12.75">
      <c r="A496" s="657"/>
      <c r="B496" s="658" t="s">
        <v>66</v>
      </c>
      <c r="C496" s="659" t="s">
        <v>349</v>
      </c>
      <c r="D496" s="592">
        <v>30000</v>
      </c>
      <c r="E496" s="592">
        <v>44900</v>
      </c>
      <c r="F496" s="691">
        <f t="shared" si="7"/>
        <v>149.66666666666666</v>
      </c>
    </row>
    <row r="497" spans="1:6" ht="12.75">
      <c r="A497" s="657"/>
      <c r="B497" s="658" t="s">
        <v>290</v>
      </c>
      <c r="C497" s="659" t="s">
        <v>350</v>
      </c>
      <c r="D497" s="592"/>
      <c r="E497" s="592">
        <v>47549</v>
      </c>
      <c r="F497" s="691"/>
    </row>
    <row r="498" spans="1:7" ht="12.75">
      <c r="A498" s="657"/>
      <c r="B498" s="658" t="s">
        <v>66</v>
      </c>
      <c r="C498" s="659" t="s">
        <v>512</v>
      </c>
      <c r="D498" s="592">
        <v>98247</v>
      </c>
      <c r="E498" s="592">
        <v>0</v>
      </c>
      <c r="F498" s="691">
        <f t="shared" si="7"/>
        <v>0</v>
      </c>
      <c r="G498" t="s">
        <v>12</v>
      </c>
    </row>
    <row r="499" spans="1:6" ht="12.75">
      <c r="A499" s="580" t="s">
        <v>188</v>
      </c>
      <c r="B499" s="586"/>
      <c r="C499" s="587" t="s">
        <v>189</v>
      </c>
      <c r="D499" s="587">
        <f>SUM(D500)</f>
        <v>440000</v>
      </c>
      <c r="E499" s="587">
        <f>SUM(E500)</f>
        <v>440000</v>
      </c>
      <c r="F499" s="691">
        <f t="shared" si="7"/>
        <v>100</v>
      </c>
    </row>
    <row r="500" spans="1:6" ht="12.75">
      <c r="A500" s="588"/>
      <c r="B500" s="589" t="s">
        <v>58</v>
      </c>
      <c r="C500" s="590" t="s">
        <v>698</v>
      </c>
      <c r="D500" s="590">
        <v>440000</v>
      </c>
      <c r="E500" s="590">
        <v>440000</v>
      </c>
      <c r="F500" s="691">
        <f t="shared" si="7"/>
        <v>100</v>
      </c>
    </row>
    <row r="501" spans="1:6" ht="12.75">
      <c r="A501" s="588" t="s">
        <v>190</v>
      </c>
      <c r="B501" s="589"/>
      <c r="C501" s="591" t="s">
        <v>191</v>
      </c>
      <c r="D501" s="669">
        <f>SUM(D502:D504)</f>
        <v>210557</v>
      </c>
      <c r="E501" s="669">
        <f>SUM(E502:E504)</f>
        <v>249000</v>
      </c>
      <c r="F501" s="691">
        <f t="shared" si="7"/>
        <v>118.25776393090707</v>
      </c>
    </row>
    <row r="502" spans="1:6" ht="12.75">
      <c r="A502" s="588"/>
      <c r="B502" s="589" t="s">
        <v>57</v>
      </c>
      <c r="C502" s="590" t="s">
        <v>68</v>
      </c>
      <c r="D502" s="590">
        <v>5000</v>
      </c>
      <c r="E502" s="590">
        <v>5000</v>
      </c>
      <c r="F502" s="691">
        <f t="shared" si="7"/>
        <v>100</v>
      </c>
    </row>
    <row r="503" spans="1:6" ht="12.75">
      <c r="A503" s="588"/>
      <c r="B503" s="589" t="s">
        <v>79</v>
      </c>
      <c r="C503" s="590" t="s">
        <v>497</v>
      </c>
      <c r="D503" s="590">
        <v>4000</v>
      </c>
      <c r="E503" s="590">
        <v>4000</v>
      </c>
      <c r="F503" s="691">
        <f t="shared" si="7"/>
        <v>100</v>
      </c>
    </row>
    <row r="504" spans="1:6" ht="12.75">
      <c r="A504" s="588"/>
      <c r="B504" s="589" t="s">
        <v>58</v>
      </c>
      <c r="C504" s="590" t="s">
        <v>499</v>
      </c>
      <c r="D504" s="590">
        <v>201557</v>
      </c>
      <c r="E504" s="590">
        <v>240000</v>
      </c>
      <c r="F504" s="691">
        <f t="shared" si="7"/>
        <v>119.07301656603344</v>
      </c>
    </row>
    <row r="505" spans="1:6" ht="12.75">
      <c r="A505" s="588" t="s">
        <v>192</v>
      </c>
      <c r="B505" s="589"/>
      <c r="C505" s="591" t="s">
        <v>193</v>
      </c>
      <c r="D505" s="591">
        <f>SUM(D506:D510)</f>
        <v>628820</v>
      </c>
      <c r="E505" s="591">
        <f>SUM(E506:E510)</f>
        <v>580000</v>
      </c>
      <c r="F505" s="691">
        <f t="shared" si="7"/>
        <v>92.23625202760726</v>
      </c>
    </row>
    <row r="506" spans="1:6" ht="12.75">
      <c r="A506" s="588"/>
      <c r="B506" s="589" t="s">
        <v>57</v>
      </c>
      <c r="C506" s="590" t="s">
        <v>68</v>
      </c>
      <c r="D506" s="590">
        <v>13000</v>
      </c>
      <c r="E506" s="590"/>
      <c r="F506" s="691">
        <f t="shared" si="7"/>
        <v>0</v>
      </c>
    </row>
    <row r="507" spans="1:6" ht="12.75">
      <c r="A507" s="588"/>
      <c r="B507" s="589" t="s">
        <v>79</v>
      </c>
      <c r="C507" s="590" t="s">
        <v>840</v>
      </c>
      <c r="D507" s="590">
        <v>395000</v>
      </c>
      <c r="E507" s="590">
        <v>400000</v>
      </c>
      <c r="F507" s="691">
        <f t="shared" si="7"/>
        <v>101.26582278481013</v>
      </c>
    </row>
    <row r="508" spans="1:6" ht="12.75">
      <c r="A508" s="588"/>
      <c r="B508" s="589" t="s">
        <v>61</v>
      </c>
      <c r="C508" s="590" t="s">
        <v>503</v>
      </c>
      <c r="D508" s="590">
        <v>190000</v>
      </c>
      <c r="E508" s="590">
        <v>180000</v>
      </c>
      <c r="F508" s="691">
        <f t="shared" si="7"/>
        <v>94.73684210526315</v>
      </c>
    </row>
    <row r="509" spans="1:6" ht="12.75">
      <c r="A509" s="588"/>
      <c r="B509" s="589" t="s">
        <v>58</v>
      </c>
      <c r="C509" s="590" t="s">
        <v>699</v>
      </c>
      <c r="D509" s="616">
        <v>5200</v>
      </c>
      <c r="E509" s="616"/>
      <c r="F509" s="691">
        <f t="shared" si="7"/>
        <v>0</v>
      </c>
    </row>
    <row r="510" spans="1:6" ht="12.75">
      <c r="A510" s="588"/>
      <c r="B510" s="589" t="s">
        <v>66</v>
      </c>
      <c r="C510" s="590" t="s">
        <v>511</v>
      </c>
      <c r="D510" s="592">
        <v>25620</v>
      </c>
      <c r="E510" s="592">
        <v>0</v>
      </c>
      <c r="F510" s="691">
        <f t="shared" si="7"/>
        <v>0</v>
      </c>
    </row>
    <row r="511" spans="1:6" ht="12.75">
      <c r="A511" s="588" t="s">
        <v>313</v>
      </c>
      <c r="B511" s="589"/>
      <c r="C511" s="591" t="s">
        <v>314</v>
      </c>
      <c r="D511" s="591">
        <f>SUM(D512:D513)</f>
        <v>328000</v>
      </c>
      <c r="E511" s="591">
        <f>SUM(E512:E513)</f>
        <v>0</v>
      </c>
      <c r="F511" s="691">
        <f t="shared" si="7"/>
        <v>0</v>
      </c>
    </row>
    <row r="512" spans="1:6" ht="12.75">
      <c r="A512" s="588"/>
      <c r="B512" s="589" t="s">
        <v>972</v>
      </c>
      <c r="C512" s="590" t="s">
        <v>700</v>
      </c>
      <c r="D512" s="616">
        <v>310000</v>
      </c>
      <c r="E512" s="616">
        <v>0</v>
      </c>
      <c r="F512" s="691">
        <f t="shared" si="7"/>
        <v>0</v>
      </c>
    </row>
    <row r="513" spans="1:6" ht="12.75">
      <c r="A513" s="588"/>
      <c r="B513" s="589" t="s">
        <v>972</v>
      </c>
      <c r="C513" s="590" t="s">
        <v>315</v>
      </c>
      <c r="D513" s="592">
        <v>18000</v>
      </c>
      <c r="E513" s="592">
        <v>0</v>
      </c>
      <c r="F513" s="691">
        <f t="shared" si="7"/>
        <v>0</v>
      </c>
    </row>
    <row r="514" spans="1:6" ht="12.75">
      <c r="A514" s="588" t="s">
        <v>194</v>
      </c>
      <c r="B514" s="589"/>
      <c r="C514" s="591" t="s">
        <v>19</v>
      </c>
      <c r="D514" s="591">
        <f>SUM(D515:D520)</f>
        <v>199953</v>
      </c>
      <c r="E514" s="591">
        <f>SUM(E515:E520)</f>
        <v>1928858</v>
      </c>
      <c r="F514" s="691">
        <f t="shared" si="7"/>
        <v>964.6556940881106</v>
      </c>
    </row>
    <row r="515" spans="1:6" ht="12.75">
      <c r="A515" s="588"/>
      <c r="B515" s="589" t="s">
        <v>57</v>
      </c>
      <c r="C515" s="590" t="s">
        <v>68</v>
      </c>
      <c r="D515" s="590">
        <v>2000</v>
      </c>
      <c r="E515" s="590">
        <v>1500</v>
      </c>
      <c r="F515" s="691">
        <f t="shared" si="7"/>
        <v>75</v>
      </c>
    </row>
    <row r="516" spans="1:6" ht="12.75">
      <c r="A516" s="588"/>
      <c r="B516" s="589" t="s">
        <v>58</v>
      </c>
      <c r="C516" s="590" t="s">
        <v>970</v>
      </c>
      <c r="D516" s="590">
        <v>80000</v>
      </c>
      <c r="E516" s="590">
        <v>80000</v>
      </c>
      <c r="F516" s="691">
        <f t="shared" si="7"/>
        <v>100</v>
      </c>
    </row>
    <row r="517" spans="1:6" ht="12.75">
      <c r="A517" s="588"/>
      <c r="B517" s="589" t="s">
        <v>58</v>
      </c>
      <c r="C517" s="590" t="s">
        <v>971</v>
      </c>
      <c r="D517" s="590">
        <v>54171</v>
      </c>
      <c r="E517" s="590">
        <v>30000</v>
      </c>
      <c r="F517" s="691">
        <f t="shared" si="7"/>
        <v>55.380184969817805</v>
      </c>
    </row>
    <row r="518" spans="1:6" ht="12.75">
      <c r="A518" s="588"/>
      <c r="B518" s="589" t="s">
        <v>58</v>
      </c>
      <c r="C518" s="590" t="s">
        <v>701</v>
      </c>
      <c r="D518" s="590">
        <v>8511</v>
      </c>
      <c r="E518" s="590">
        <v>15000</v>
      </c>
      <c r="F518" s="691">
        <f t="shared" si="7"/>
        <v>176.24250969333804</v>
      </c>
    </row>
    <row r="519" spans="1:6" ht="12.75">
      <c r="A519" s="588"/>
      <c r="B519" s="589" t="s">
        <v>111</v>
      </c>
      <c r="C519" s="590" t="s">
        <v>702</v>
      </c>
      <c r="D519" s="590">
        <v>8271</v>
      </c>
      <c r="E519" s="590">
        <v>18000</v>
      </c>
      <c r="F519" s="691">
        <f t="shared" si="7"/>
        <v>217.6278563656148</v>
      </c>
    </row>
    <row r="520" spans="1:6" ht="12.75">
      <c r="A520" s="588"/>
      <c r="B520" s="589"/>
      <c r="C520" s="590" t="s">
        <v>442</v>
      </c>
      <c r="D520" s="590">
        <f>SUM(D521:D524)</f>
        <v>47000</v>
      </c>
      <c r="E520" s="590">
        <f>SUM(E521:E524)</f>
        <v>1784358</v>
      </c>
      <c r="F520" s="691">
        <f t="shared" si="7"/>
        <v>3796.506382978723</v>
      </c>
    </row>
    <row r="521" spans="1:6" ht="12.75">
      <c r="A521" s="588"/>
      <c r="B521" s="589" t="s">
        <v>66</v>
      </c>
      <c r="C521" s="590" t="s">
        <v>90</v>
      </c>
      <c r="D521" s="592">
        <v>42000</v>
      </c>
      <c r="E521" s="592">
        <v>1582277</v>
      </c>
      <c r="F521" s="691">
        <f t="shared" si="7"/>
        <v>3767.3261904761907</v>
      </c>
    </row>
    <row r="522" spans="1:6" ht="12.75">
      <c r="A522" s="588"/>
      <c r="B522" s="647" t="s">
        <v>66</v>
      </c>
      <c r="C522" s="605" t="s">
        <v>208</v>
      </c>
      <c r="D522" s="599"/>
      <c r="E522" s="599">
        <v>57937</v>
      </c>
      <c r="F522" s="693"/>
    </row>
    <row r="523" spans="1:6" ht="12.75">
      <c r="A523" s="588"/>
      <c r="B523" s="647" t="s">
        <v>66</v>
      </c>
      <c r="C523" s="605" t="s">
        <v>351</v>
      </c>
      <c r="D523" s="590"/>
      <c r="E523" s="592">
        <v>29000</v>
      </c>
      <c r="F523" s="693"/>
    </row>
    <row r="524" spans="1:7" ht="13.5" thickBot="1">
      <c r="A524" s="621"/>
      <c r="B524" s="622" t="s">
        <v>66</v>
      </c>
      <c r="C524" s="702" t="s">
        <v>853</v>
      </c>
      <c r="D524" s="670">
        <v>5000</v>
      </c>
      <c r="E524" s="670">
        <v>115144</v>
      </c>
      <c r="F524" s="703">
        <f t="shared" si="7"/>
        <v>2302.88</v>
      </c>
      <c r="G524" t="s">
        <v>12</v>
      </c>
    </row>
    <row r="525" spans="1:6" ht="14.25" thickBot="1" thickTop="1">
      <c r="A525" s="651" t="s">
        <v>183</v>
      </c>
      <c r="B525" s="652"/>
      <c r="C525" s="653" t="s">
        <v>184</v>
      </c>
      <c r="D525" s="653">
        <f>SUM(D526+D529+D534+D539+D541+D543)</f>
        <v>1458398</v>
      </c>
      <c r="E525" s="653">
        <f>SUM(E526+E529+E534+E539+E541+E543)</f>
        <v>1398594</v>
      </c>
      <c r="F525" s="503">
        <f t="shared" si="7"/>
        <v>95.89933612086688</v>
      </c>
    </row>
    <row r="526" spans="1:6" ht="13.5" thickTop="1">
      <c r="A526" s="580" t="s">
        <v>320</v>
      </c>
      <c r="B526" s="662"/>
      <c r="C526" s="600" t="s">
        <v>321</v>
      </c>
      <c r="D526" s="600">
        <f>D527</f>
        <v>10422</v>
      </c>
      <c r="E526" s="600">
        <f>E527</f>
        <v>9000</v>
      </c>
      <c r="F526" s="692">
        <f t="shared" si="7"/>
        <v>86.35578583765113</v>
      </c>
    </row>
    <row r="527" spans="1:6" ht="12.75">
      <c r="A527" s="601"/>
      <c r="B527" s="589" t="s">
        <v>171</v>
      </c>
      <c r="C527" s="590" t="s">
        <v>181</v>
      </c>
      <c r="D527" s="590">
        <v>10422</v>
      </c>
      <c r="E527" s="590">
        <v>9000</v>
      </c>
      <c r="F527" s="691">
        <f t="shared" si="7"/>
        <v>86.35578583765113</v>
      </c>
    </row>
    <row r="528" spans="1:6" ht="12.75">
      <c r="A528" s="580"/>
      <c r="B528" s="597"/>
      <c r="C528" s="604" t="s">
        <v>1072</v>
      </c>
      <c r="D528" s="598"/>
      <c r="E528" s="598"/>
      <c r="F528" s="691" t="s">
        <v>12</v>
      </c>
    </row>
    <row r="529" spans="1:6" ht="12.75">
      <c r="A529" s="657" t="s">
        <v>195</v>
      </c>
      <c r="B529" s="658"/>
      <c r="C529" s="668" t="s">
        <v>196</v>
      </c>
      <c r="D529" s="668">
        <f>SUM(D530:D533)</f>
        <v>19000</v>
      </c>
      <c r="E529" s="668">
        <f>SUM(E530:E533)</f>
        <v>19130</v>
      </c>
      <c r="F529" s="691">
        <f t="shared" si="7"/>
        <v>100.6842105263158</v>
      </c>
    </row>
    <row r="530" spans="1:6" ht="12.75">
      <c r="A530" s="657"/>
      <c r="B530" s="658" t="s">
        <v>403</v>
      </c>
      <c r="C530" s="659" t="s">
        <v>703</v>
      </c>
      <c r="D530" s="639">
        <v>9333</v>
      </c>
      <c r="E530" s="639">
        <v>9400</v>
      </c>
      <c r="F530" s="691">
        <f t="shared" si="7"/>
        <v>100.71788278152792</v>
      </c>
    </row>
    <row r="531" spans="1:6" ht="12.75">
      <c r="A531" s="657"/>
      <c r="B531" s="658" t="s">
        <v>57</v>
      </c>
      <c r="C531" s="659" t="s">
        <v>834</v>
      </c>
      <c r="D531" s="590">
        <v>7248</v>
      </c>
      <c r="E531" s="590">
        <v>7300</v>
      </c>
      <c r="F531" s="691">
        <f t="shared" si="7"/>
        <v>100.71743929359825</v>
      </c>
    </row>
    <row r="532" spans="1:6" ht="12.75">
      <c r="A532" s="657"/>
      <c r="B532" s="658" t="s">
        <v>61</v>
      </c>
      <c r="C532" s="659" t="s">
        <v>803</v>
      </c>
      <c r="D532" s="590">
        <v>1000</v>
      </c>
      <c r="E532" s="590">
        <v>1000</v>
      </c>
      <c r="F532" s="691">
        <f t="shared" si="7"/>
        <v>100</v>
      </c>
    </row>
    <row r="533" spans="1:6" ht="12.75">
      <c r="A533" s="657"/>
      <c r="B533" s="658" t="s">
        <v>58</v>
      </c>
      <c r="C533" s="659" t="s">
        <v>124</v>
      </c>
      <c r="D533" s="590">
        <v>1419</v>
      </c>
      <c r="E533" s="590">
        <v>1430</v>
      </c>
      <c r="F533" s="691">
        <f t="shared" si="7"/>
        <v>100.7751937984496</v>
      </c>
    </row>
    <row r="534" spans="1:6" ht="12.75">
      <c r="A534" s="588" t="s">
        <v>197</v>
      </c>
      <c r="B534" s="589"/>
      <c r="C534" s="591" t="s">
        <v>198</v>
      </c>
      <c r="D534" s="591">
        <f>SUM(D535:D538)</f>
        <v>1156593</v>
      </c>
      <c r="E534" s="591">
        <f>SUM(E535:E538)</f>
        <v>663600</v>
      </c>
      <c r="F534" s="691">
        <f t="shared" si="7"/>
        <v>57.3754120939691</v>
      </c>
    </row>
    <row r="535" spans="1:6" ht="12.75">
      <c r="A535" s="588"/>
      <c r="B535" s="589" t="s">
        <v>402</v>
      </c>
      <c r="C535" s="590" t="s">
        <v>406</v>
      </c>
      <c r="D535" s="590">
        <v>761834</v>
      </c>
      <c r="E535" s="590">
        <v>593600</v>
      </c>
      <c r="F535" s="691">
        <f t="shared" si="7"/>
        <v>77.91723656334581</v>
      </c>
    </row>
    <row r="536" spans="1:6" ht="12.75">
      <c r="A536" s="611"/>
      <c r="B536" s="597" t="s">
        <v>58</v>
      </c>
      <c r="C536" s="605" t="s">
        <v>923</v>
      </c>
      <c r="D536" s="605">
        <v>70000</v>
      </c>
      <c r="E536" s="605">
        <v>70000</v>
      </c>
      <c r="F536" s="691">
        <f t="shared" si="7"/>
        <v>100</v>
      </c>
    </row>
    <row r="537" spans="1:6" ht="12.75">
      <c r="A537" s="580"/>
      <c r="B537" s="597" t="s">
        <v>800</v>
      </c>
      <c r="C537" s="605" t="s">
        <v>704</v>
      </c>
      <c r="D537" s="614">
        <v>30000</v>
      </c>
      <c r="E537" s="614">
        <v>0</v>
      </c>
      <c r="F537" s="691">
        <f t="shared" si="7"/>
        <v>0</v>
      </c>
    </row>
    <row r="538" spans="1:6" ht="12.75">
      <c r="A538" s="601"/>
      <c r="B538" s="589" t="s">
        <v>800</v>
      </c>
      <c r="C538" s="590" t="s">
        <v>836</v>
      </c>
      <c r="D538" s="592">
        <v>294759</v>
      </c>
      <c r="E538" s="592">
        <v>0</v>
      </c>
      <c r="F538" s="691">
        <f t="shared" si="7"/>
        <v>0</v>
      </c>
    </row>
    <row r="539" spans="1:6" ht="12.75">
      <c r="A539" s="580" t="s">
        <v>199</v>
      </c>
      <c r="B539" s="596"/>
      <c r="C539" s="587" t="s">
        <v>31</v>
      </c>
      <c r="D539" s="587">
        <f>SUM(D540:D540)</f>
        <v>233872</v>
      </c>
      <c r="E539" s="587">
        <f>SUM(E540:E540)</f>
        <v>222200</v>
      </c>
      <c r="F539" s="691">
        <f t="shared" si="7"/>
        <v>95.00923582130396</v>
      </c>
    </row>
    <row r="540" spans="1:6" ht="12" customHeight="1">
      <c r="A540" s="588"/>
      <c r="B540" s="647" t="s">
        <v>402</v>
      </c>
      <c r="C540" s="605" t="s">
        <v>407</v>
      </c>
      <c r="D540" s="605">
        <v>233872</v>
      </c>
      <c r="E540" s="605">
        <v>222200</v>
      </c>
      <c r="F540" s="691">
        <f t="shared" si="7"/>
        <v>95.00923582130396</v>
      </c>
    </row>
    <row r="541" spans="1:6" ht="12" customHeight="1">
      <c r="A541" s="588" t="s">
        <v>832</v>
      </c>
      <c r="B541" s="647"/>
      <c r="C541" s="649" t="s">
        <v>705</v>
      </c>
      <c r="D541" s="649">
        <f>D542</f>
        <v>12011</v>
      </c>
      <c r="E541" s="649">
        <f>E542</f>
        <v>0</v>
      </c>
      <c r="F541" s="691">
        <f t="shared" si="7"/>
        <v>0</v>
      </c>
    </row>
    <row r="542" spans="1:6" ht="12" customHeight="1">
      <c r="A542" s="588"/>
      <c r="B542" s="647" t="s">
        <v>61</v>
      </c>
      <c r="C542" s="605" t="s">
        <v>706</v>
      </c>
      <c r="D542" s="605">
        <v>12011</v>
      </c>
      <c r="E542" s="605">
        <v>0</v>
      </c>
      <c r="F542" s="691">
        <f t="shared" si="7"/>
        <v>0</v>
      </c>
    </row>
    <row r="543" spans="1:6" ht="12" customHeight="1">
      <c r="A543" s="601" t="s">
        <v>526</v>
      </c>
      <c r="B543" s="589"/>
      <c r="C543" s="591" t="s">
        <v>19</v>
      </c>
      <c r="D543" s="591">
        <f>SUM(D544:D545)</f>
        <v>26500</v>
      </c>
      <c r="E543" s="591">
        <f>SUM(E544:E545)</f>
        <v>484664</v>
      </c>
      <c r="F543" s="691">
        <f t="shared" si="7"/>
        <v>1828.9207547169813</v>
      </c>
    </row>
    <row r="544" spans="1:6" ht="13.5" customHeight="1">
      <c r="A544" s="601"/>
      <c r="B544" s="589" t="s">
        <v>66</v>
      </c>
      <c r="C544" s="593" t="s">
        <v>478</v>
      </c>
      <c r="D544" s="599">
        <v>25000</v>
      </c>
      <c r="E544" s="599"/>
      <c r="F544" s="691">
        <f t="shared" si="7"/>
        <v>0</v>
      </c>
    </row>
    <row r="545" spans="1:6" ht="21" customHeight="1" thickBot="1">
      <c r="A545" s="601"/>
      <c r="B545" s="589" t="s">
        <v>66</v>
      </c>
      <c r="C545" s="593" t="s">
        <v>234</v>
      </c>
      <c r="D545" s="670">
        <v>1500</v>
      </c>
      <c r="E545" s="670">
        <v>484664</v>
      </c>
      <c r="F545" s="693">
        <f t="shared" si="7"/>
        <v>32310.933333333334</v>
      </c>
    </row>
    <row r="546" spans="1:6" ht="14.25" thickBot="1" thickTop="1">
      <c r="A546" s="651" t="s">
        <v>200</v>
      </c>
      <c r="B546" s="652"/>
      <c r="C546" s="653" t="s">
        <v>40</v>
      </c>
      <c r="D546" s="653">
        <f>SUM(D547+D568+D571)</f>
        <v>899624</v>
      </c>
      <c r="E546" s="653">
        <f>SUM(E547+E568+E571)</f>
        <v>707761</v>
      </c>
      <c r="F546" s="503">
        <f aca="true" t="shared" si="8" ref="F546:F583">E546/D546*100</f>
        <v>78.67297893342108</v>
      </c>
    </row>
    <row r="547" spans="1:6" ht="13.5" thickTop="1">
      <c r="A547" s="625" t="s">
        <v>201</v>
      </c>
      <c r="B547" s="586"/>
      <c r="C547" s="587" t="s">
        <v>41</v>
      </c>
      <c r="D547" s="587">
        <f>SUM(D548:D566)</f>
        <v>648905</v>
      </c>
      <c r="E547" s="587">
        <f>SUM(E548:E566)</f>
        <v>596261</v>
      </c>
      <c r="F547" s="692">
        <f t="shared" si="8"/>
        <v>91.8872562239465</v>
      </c>
    </row>
    <row r="548" spans="1:6" ht="12.75">
      <c r="A548" s="588"/>
      <c r="B548" s="589" t="s">
        <v>101</v>
      </c>
      <c r="C548" s="590" t="s">
        <v>801</v>
      </c>
      <c r="D548" s="590">
        <v>1796</v>
      </c>
      <c r="E548" s="590">
        <v>1270</v>
      </c>
      <c r="F548" s="691">
        <f t="shared" si="8"/>
        <v>70.71269487750557</v>
      </c>
    </row>
    <row r="549" spans="1:6" ht="12.75">
      <c r="A549" s="588"/>
      <c r="B549" s="589" t="s">
        <v>103</v>
      </c>
      <c r="C549" s="590" t="s">
        <v>123</v>
      </c>
      <c r="D549" s="590">
        <v>307919</v>
      </c>
      <c r="E549" s="590">
        <v>303108</v>
      </c>
      <c r="F549" s="691">
        <f t="shared" si="8"/>
        <v>98.43757611579669</v>
      </c>
    </row>
    <row r="550" spans="1:6" ht="12.75">
      <c r="A550" s="588"/>
      <c r="B550" s="589" t="s">
        <v>103</v>
      </c>
      <c r="C550" s="590" t="s">
        <v>356</v>
      </c>
      <c r="D550" s="590"/>
      <c r="E550" s="590">
        <v>39706</v>
      </c>
      <c r="F550" s="691"/>
    </row>
    <row r="551" spans="1:6" ht="12.75">
      <c r="A551" s="588"/>
      <c r="B551" s="589" t="s">
        <v>104</v>
      </c>
      <c r="C551" s="590" t="s">
        <v>22</v>
      </c>
      <c r="D551" s="590">
        <v>21100</v>
      </c>
      <c r="E551" s="590">
        <v>21138</v>
      </c>
      <c r="F551" s="691">
        <f t="shared" si="8"/>
        <v>100.18009478672987</v>
      </c>
    </row>
    <row r="552" spans="1:6" ht="12.75">
      <c r="A552" s="588"/>
      <c r="B552" s="589" t="s">
        <v>62</v>
      </c>
      <c r="C552" s="590" t="s">
        <v>1083</v>
      </c>
      <c r="D552" s="590">
        <v>58216</v>
      </c>
      <c r="E552" s="590">
        <v>63420</v>
      </c>
      <c r="F552" s="691">
        <f t="shared" si="8"/>
        <v>108.93912326508178</v>
      </c>
    </row>
    <row r="553" spans="1:6" ht="12.75">
      <c r="A553" s="588"/>
      <c r="B553" s="589" t="s">
        <v>63</v>
      </c>
      <c r="C553" s="590" t="s">
        <v>947</v>
      </c>
      <c r="D553" s="590">
        <v>8044</v>
      </c>
      <c r="E553" s="590">
        <v>8764</v>
      </c>
      <c r="F553" s="691">
        <f t="shared" si="8"/>
        <v>108.95077076081552</v>
      </c>
    </row>
    <row r="554" spans="1:6" ht="12.75">
      <c r="A554" s="588"/>
      <c r="B554" s="589" t="s">
        <v>403</v>
      </c>
      <c r="C554" s="590" t="s">
        <v>404</v>
      </c>
      <c r="D554" s="590">
        <v>9000</v>
      </c>
      <c r="E554" s="590">
        <v>4620</v>
      </c>
      <c r="F554" s="691">
        <f t="shared" si="8"/>
        <v>51.33333333333333</v>
      </c>
    </row>
    <row r="555" spans="1:6" ht="12.75">
      <c r="A555" s="588"/>
      <c r="B555" s="589" t="s">
        <v>57</v>
      </c>
      <c r="C555" s="590" t="s">
        <v>68</v>
      </c>
      <c r="D555" s="590">
        <v>65542</v>
      </c>
      <c r="E555" s="590">
        <v>46624</v>
      </c>
      <c r="F555" s="691">
        <f t="shared" si="8"/>
        <v>71.13606542369779</v>
      </c>
    </row>
    <row r="556" spans="1:6" ht="12.75">
      <c r="A556" s="588"/>
      <c r="B556" s="589" t="s">
        <v>57</v>
      </c>
      <c r="C556" s="590" t="s">
        <v>500</v>
      </c>
      <c r="D556" s="590">
        <v>38500</v>
      </c>
      <c r="E556" s="590">
        <v>0</v>
      </c>
      <c r="F556" s="691">
        <f t="shared" si="8"/>
        <v>0</v>
      </c>
    </row>
    <row r="557" spans="1:6" ht="12.75">
      <c r="A557" s="588"/>
      <c r="B557" s="589" t="s">
        <v>79</v>
      </c>
      <c r="C557" s="590" t="s">
        <v>940</v>
      </c>
      <c r="D557" s="590">
        <v>24260</v>
      </c>
      <c r="E557" s="590">
        <v>25438</v>
      </c>
      <c r="F557" s="691">
        <f t="shared" si="8"/>
        <v>104.85572959604288</v>
      </c>
    </row>
    <row r="558" spans="1:6" ht="12.75">
      <c r="A558" s="588"/>
      <c r="B558" s="589" t="s">
        <v>504</v>
      </c>
      <c r="C558" s="590" t="s">
        <v>110</v>
      </c>
      <c r="D558" s="590">
        <v>1545</v>
      </c>
      <c r="E558" s="590">
        <v>0</v>
      </c>
      <c r="F558" s="691">
        <f t="shared" si="8"/>
        <v>0</v>
      </c>
    </row>
    <row r="559" spans="1:6" ht="12.75">
      <c r="A559" s="588"/>
      <c r="B559" s="589" t="s">
        <v>933</v>
      </c>
      <c r="C559" s="590" t="s">
        <v>934</v>
      </c>
      <c r="D559" s="590">
        <v>600</v>
      </c>
      <c r="E559" s="590">
        <v>720</v>
      </c>
      <c r="F559" s="691">
        <f t="shared" si="8"/>
        <v>120</v>
      </c>
    </row>
    <row r="560" spans="1:6" ht="12.75">
      <c r="A560" s="588"/>
      <c r="B560" s="589" t="s">
        <v>496</v>
      </c>
      <c r="C560" s="590" t="s">
        <v>124</v>
      </c>
      <c r="D560" s="590">
        <v>46460</v>
      </c>
      <c r="E560" s="590">
        <v>38383</v>
      </c>
      <c r="F560" s="691">
        <f t="shared" si="8"/>
        <v>82.61515281962978</v>
      </c>
    </row>
    <row r="561" spans="1:6" ht="12.75">
      <c r="A561" s="588"/>
      <c r="B561" s="589" t="s">
        <v>855</v>
      </c>
      <c r="C561" s="590" t="s">
        <v>679</v>
      </c>
      <c r="D561" s="590">
        <v>960</v>
      </c>
      <c r="E561" s="590">
        <v>528</v>
      </c>
      <c r="F561" s="691">
        <f t="shared" si="8"/>
        <v>55.00000000000001</v>
      </c>
    </row>
    <row r="562" spans="1:6" ht="12.75">
      <c r="A562" s="588"/>
      <c r="B562" s="589" t="s">
        <v>106</v>
      </c>
      <c r="C562" s="590" t="s">
        <v>30</v>
      </c>
      <c r="D562" s="590">
        <v>2972</v>
      </c>
      <c r="E562" s="590">
        <v>2972</v>
      </c>
      <c r="F562" s="691">
        <f t="shared" si="8"/>
        <v>100</v>
      </c>
    </row>
    <row r="563" spans="1:6" ht="12.75">
      <c r="A563" s="588"/>
      <c r="B563" s="589" t="s">
        <v>111</v>
      </c>
      <c r="C563" s="590" t="s">
        <v>505</v>
      </c>
      <c r="D563" s="590">
        <v>5253</v>
      </c>
      <c r="E563" s="590">
        <v>5253</v>
      </c>
      <c r="F563" s="691">
        <f t="shared" si="8"/>
        <v>100</v>
      </c>
    </row>
    <row r="564" spans="1:6" ht="12.75">
      <c r="A564" s="588"/>
      <c r="B564" s="589" t="s">
        <v>107</v>
      </c>
      <c r="C564" s="590" t="s">
        <v>43</v>
      </c>
      <c r="D564" s="590">
        <v>9281</v>
      </c>
      <c r="E564" s="590">
        <v>11482</v>
      </c>
      <c r="F564" s="691">
        <f t="shared" si="8"/>
        <v>123.71511690550588</v>
      </c>
    </row>
    <row r="565" spans="1:8" ht="12.75">
      <c r="A565" s="588"/>
      <c r="B565" s="589" t="s">
        <v>907</v>
      </c>
      <c r="C565" s="590" t="s">
        <v>230</v>
      </c>
      <c r="D565" s="590">
        <v>34657</v>
      </c>
      <c r="E565" s="590">
        <v>22835</v>
      </c>
      <c r="F565" s="691">
        <f t="shared" si="8"/>
        <v>65.88856508064748</v>
      </c>
      <c r="H565" t="s">
        <v>12</v>
      </c>
    </row>
    <row r="566" spans="1:6" ht="12.75">
      <c r="A566" s="588"/>
      <c r="B566" s="589" t="s">
        <v>12</v>
      </c>
      <c r="C566" s="590" t="s">
        <v>126</v>
      </c>
      <c r="D566" s="590">
        <f>SUM(D567:D567)</f>
        <v>12800</v>
      </c>
      <c r="E566" s="590">
        <f>SUM(E567:E567)</f>
        <v>0</v>
      </c>
      <c r="F566" s="691">
        <f t="shared" si="8"/>
        <v>0</v>
      </c>
    </row>
    <row r="567" spans="1:6" ht="12.75">
      <c r="A567" s="588"/>
      <c r="B567" s="589" t="s">
        <v>173</v>
      </c>
      <c r="C567" s="590" t="s">
        <v>516</v>
      </c>
      <c r="D567" s="592">
        <v>12800</v>
      </c>
      <c r="E567" s="592">
        <v>0</v>
      </c>
      <c r="F567" s="691">
        <f t="shared" si="8"/>
        <v>0</v>
      </c>
    </row>
    <row r="568" spans="1:6" ht="12.75">
      <c r="A568" s="588" t="s">
        <v>202</v>
      </c>
      <c r="B568" s="589"/>
      <c r="C568" s="591" t="s">
        <v>213</v>
      </c>
      <c r="D568" s="591">
        <f>SUM(D569)</f>
        <v>108600</v>
      </c>
      <c r="E568" s="591">
        <f>SUM(E569)</f>
        <v>111500</v>
      </c>
      <c r="F568" s="691">
        <f t="shared" si="8"/>
        <v>102.67034990791896</v>
      </c>
    </row>
    <row r="569" spans="1:6" ht="12.75">
      <c r="A569" s="588"/>
      <c r="B569" s="589" t="s">
        <v>171</v>
      </c>
      <c r="C569" s="590" t="s">
        <v>181</v>
      </c>
      <c r="D569" s="590">
        <v>108600</v>
      </c>
      <c r="E569" s="590">
        <v>111500</v>
      </c>
      <c r="F569" s="691">
        <f t="shared" si="8"/>
        <v>102.67034990791896</v>
      </c>
    </row>
    <row r="570" spans="1:6" ht="12.75">
      <c r="A570" s="588"/>
      <c r="B570" s="589"/>
      <c r="C570" s="590" t="s">
        <v>1072</v>
      </c>
      <c r="D570" s="590"/>
      <c r="E570" s="590"/>
      <c r="F570" s="691" t="s">
        <v>12</v>
      </c>
    </row>
    <row r="571" spans="1:6" ht="12.75">
      <c r="A571" s="588" t="s">
        <v>214</v>
      </c>
      <c r="B571" s="589" t="s">
        <v>12</v>
      </c>
      <c r="C571" s="591" t="s">
        <v>19</v>
      </c>
      <c r="D571" s="591">
        <f>SUM(D573:D576)</f>
        <v>142119</v>
      </c>
      <c r="E571" s="591">
        <f>SUM(E573:E576)</f>
        <v>0</v>
      </c>
      <c r="F571" s="691">
        <f t="shared" si="8"/>
        <v>0</v>
      </c>
    </row>
    <row r="572" spans="1:6" ht="12.75">
      <c r="A572" s="588"/>
      <c r="B572" s="589"/>
      <c r="C572" s="591" t="s">
        <v>707</v>
      </c>
      <c r="D572" s="630"/>
      <c r="E572" s="630"/>
      <c r="F572" s="691" t="s">
        <v>12</v>
      </c>
    </row>
    <row r="573" spans="1:6" ht="12.75">
      <c r="A573" s="588"/>
      <c r="B573" s="589" t="s">
        <v>403</v>
      </c>
      <c r="C573" s="590" t="s">
        <v>404</v>
      </c>
      <c r="D573" s="616">
        <v>13624</v>
      </c>
      <c r="E573" s="616">
        <v>0</v>
      </c>
      <c r="F573" s="691">
        <f t="shared" si="8"/>
        <v>0</v>
      </c>
    </row>
    <row r="574" spans="1:6" ht="12.75">
      <c r="A574" s="588"/>
      <c r="B574" s="589" t="s">
        <v>57</v>
      </c>
      <c r="C574" s="590" t="s">
        <v>68</v>
      </c>
      <c r="D574" s="616">
        <v>1345</v>
      </c>
      <c r="E574" s="616">
        <v>0</v>
      </c>
      <c r="F574" s="691">
        <f t="shared" si="8"/>
        <v>0</v>
      </c>
    </row>
    <row r="575" spans="1:6" ht="12.75">
      <c r="A575" s="588"/>
      <c r="B575" s="589" t="s">
        <v>58</v>
      </c>
      <c r="C575" s="590" t="s">
        <v>124</v>
      </c>
      <c r="D575" s="616">
        <v>17150</v>
      </c>
      <c r="E575" s="616">
        <v>0</v>
      </c>
      <c r="F575" s="691">
        <f t="shared" si="8"/>
        <v>0</v>
      </c>
    </row>
    <row r="576" spans="1:6" ht="26.25" thickBot="1">
      <c r="A576" s="588"/>
      <c r="B576" s="589" t="s">
        <v>66</v>
      </c>
      <c r="C576" s="594" t="s">
        <v>206</v>
      </c>
      <c r="D576" s="592">
        <v>110000</v>
      </c>
      <c r="E576" s="592">
        <v>0</v>
      </c>
      <c r="F576" s="693">
        <f t="shared" si="8"/>
        <v>0</v>
      </c>
    </row>
    <row r="577" spans="1:6" s="305" customFormat="1" ht="14.25" thickBot="1" thickTop="1">
      <c r="A577" s="651"/>
      <c r="B577" s="652"/>
      <c r="C577" s="653" t="s">
        <v>1020</v>
      </c>
      <c r="D577" s="653">
        <f>SUM(D11+D37+D40+D70+D80+D96+D109+D180+D197+D226+D238+D244+D252+D361+D387+D461+D467+D486+D525+D546)</f>
        <v>42965771</v>
      </c>
      <c r="E577" s="653">
        <f>SUM(E11+E37+E40+E70+E80+E96+E109+E180+E197+E226+E238+E244+E252+E361+E387+E461+E467+E486+E525+E546)</f>
        <v>45955762</v>
      </c>
      <c r="F577" s="503">
        <f t="shared" si="8"/>
        <v>106.95900697324853</v>
      </c>
    </row>
    <row r="578" spans="1:6" ht="26.25" thickTop="1">
      <c r="A578" s="671"/>
      <c r="B578" s="671"/>
      <c r="C578" s="672" t="s">
        <v>438</v>
      </c>
      <c r="D578" s="673">
        <f>SUM(D52,D98,D112:D118,D139:D146,D148,D177,D185:D187,D192:D194,D216,D229:D234,D256:D259,D261,D280:D283,D291:D294,D309:D313,D326:D330,D339,D343:D346,D353:D356,D368,D376:D378,D392:D396,D411:D416,D438:D443,D470:D473,D530,D549:D554,D573)</f>
        <v>15492160</v>
      </c>
      <c r="E578" s="673">
        <f>SUM(E52,E98,E112:E118,E139:E146,E148,E177,E185:E187,E192:E194,E216,E229:E234,E256:E259,E261,E280:E283,E291:E294,E309:E313,E326:E330,E339,E343:E346,E353:E356,E366:E368,E376:E378,E392:E396,E411:E416,E438:E443,E470:E473,E530,E549:E554,E573)</f>
        <v>16083046</v>
      </c>
      <c r="F578" s="696">
        <f t="shared" si="8"/>
        <v>103.81409693677317</v>
      </c>
    </row>
    <row r="579" spans="1:6" ht="15">
      <c r="A579" s="671"/>
      <c r="B579" s="671"/>
      <c r="C579" s="674" t="s">
        <v>301</v>
      </c>
      <c r="D579" s="674">
        <f>SUM(D19,D33,D39,D48,D56,D77:D79,D87,D90:D91,D95,D106,D108,D164,D213,D251,D275,D305,D381,D385:D386,D408,D424,D453,D466,D491,D496:D498,D510,D512:D513,D520,D537:D538,D543,D566)+D576</f>
        <v>9525383</v>
      </c>
      <c r="E579" s="674">
        <f>SUM(E19,E33,E39,E48,E56,E77:E79,E87,E90:E91,E95,E106,E108,E164,E213,E222,E275,E305,E381,E385:E386,E408,E424,E453,E491,E496:E498,E510,E511,E520,E537:E538,E543)+E566+E576</f>
        <v>11301914</v>
      </c>
      <c r="F579" s="697">
        <f t="shared" si="8"/>
        <v>118.65049415860757</v>
      </c>
    </row>
    <row r="580" spans="1:6" ht="15">
      <c r="A580" s="671"/>
      <c r="B580" s="671"/>
      <c r="C580" s="674" t="s">
        <v>395</v>
      </c>
      <c r="D580" s="675">
        <f>SUM(D31+D35+D72+D82+D127,D201+D203+D224+D254+D307+D363+D463+D484+D527+D535+D540+D569)</f>
        <v>1539313</v>
      </c>
      <c r="E580" s="675">
        <f>SUM(E31+E35+E72+E82+E127,E201+E203+E224+E254+E307+E363+E463+E484+E527+E535+E540+E569)</f>
        <v>1276013</v>
      </c>
      <c r="F580" s="697">
        <f t="shared" si="8"/>
        <v>82.89496678063526</v>
      </c>
    </row>
    <row r="581" spans="1:6" ht="12.75">
      <c r="A581" s="571"/>
      <c r="B581" s="572"/>
      <c r="C581" s="676" t="s">
        <v>396</v>
      </c>
      <c r="D581" s="674">
        <f>SUM(D72+D224+D363+D463+D484+D527+D569)</f>
        <v>244023</v>
      </c>
      <c r="E581" s="674">
        <f>SUM(E72+E224+E363+E463+E484+E527+E569)</f>
        <v>257100</v>
      </c>
      <c r="F581" s="697">
        <f t="shared" si="8"/>
        <v>105.35892108530753</v>
      </c>
    </row>
    <row r="582" spans="1:6" ht="12.75">
      <c r="A582" s="571"/>
      <c r="B582" s="572"/>
      <c r="C582" s="676" t="s">
        <v>476</v>
      </c>
      <c r="D582" s="674">
        <f>SUM(D240)</f>
        <v>345569</v>
      </c>
      <c r="E582" s="674">
        <f>SUM(E240)</f>
        <v>399369</v>
      </c>
      <c r="F582" s="697">
        <f t="shared" si="8"/>
        <v>115.56852611200657</v>
      </c>
    </row>
    <row r="583" spans="1:6" ht="13.5" thickBot="1">
      <c r="A583" s="571"/>
      <c r="B583" s="572"/>
      <c r="C583" s="676" t="s">
        <v>477</v>
      </c>
      <c r="D583" s="674">
        <f>SUM(D242)</f>
        <v>263200</v>
      </c>
      <c r="E583" s="674">
        <f>SUM(E242)</f>
        <v>0</v>
      </c>
      <c r="F583" s="697">
        <f t="shared" si="8"/>
        <v>0</v>
      </c>
    </row>
    <row r="584" spans="1:6" ht="13.5" thickTop="1">
      <c r="A584" s="571"/>
      <c r="B584" s="572" t="s">
        <v>12</v>
      </c>
      <c r="C584" s="677" t="s">
        <v>409</v>
      </c>
      <c r="D584" s="678">
        <f>SUM(D585:D586)</f>
        <v>2346017</v>
      </c>
      <c r="E584" s="678">
        <f>SUM(E585:E586)</f>
        <v>1888292</v>
      </c>
      <c r="F584" s="76"/>
    </row>
    <row r="585" spans="1:6" ht="12.75">
      <c r="A585" s="571"/>
      <c r="B585" s="572" t="s">
        <v>397</v>
      </c>
      <c r="C585" s="679" t="s">
        <v>410</v>
      </c>
      <c r="D585" s="562">
        <v>1876596</v>
      </c>
      <c r="E585" s="562">
        <v>1431842</v>
      </c>
      <c r="F585" s="76"/>
    </row>
    <row r="586" spans="1:6" ht="13.5" thickBot="1">
      <c r="A586" s="571"/>
      <c r="B586" s="572" t="s">
        <v>397</v>
      </c>
      <c r="C586" s="680" t="s">
        <v>411</v>
      </c>
      <c r="D586" s="681">
        <v>469421</v>
      </c>
      <c r="E586" s="681">
        <v>456450</v>
      </c>
      <c r="F586" s="76"/>
    </row>
    <row r="587" spans="1:6" ht="14.25" thickBot="1" thickTop="1">
      <c r="A587" s="571"/>
      <c r="B587" s="572"/>
      <c r="C587" s="682" t="s">
        <v>651</v>
      </c>
      <c r="D587" s="683">
        <f>SUM(D577+D584)</f>
        <v>45311788</v>
      </c>
      <c r="E587" s="683">
        <f>SUM(E577+E584)</f>
        <v>47844054</v>
      </c>
      <c r="F587" s="76"/>
    </row>
    <row r="588" spans="1:3" ht="13.5" thickTop="1">
      <c r="A588" s="18" t="s">
        <v>12</v>
      </c>
      <c r="B588" s="38"/>
      <c r="C588" s="33" t="s">
        <v>12</v>
      </c>
    </row>
    <row r="589" ht="12.75">
      <c r="C589" t="s">
        <v>12</v>
      </c>
    </row>
    <row r="590" ht="12.75">
      <c r="C590" t="s">
        <v>12</v>
      </c>
    </row>
  </sheetData>
  <printOptions/>
  <pageMargins left="0.984251968503937" right="0" top="0.1968503937007874" bottom="0.5905511811023623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18" customWidth="1"/>
    <col min="2" max="2" width="4.875" style="12" customWidth="1"/>
    <col min="3" max="3" width="43.25390625" style="0" customWidth="1"/>
    <col min="4" max="4" width="10.875" style="0" customWidth="1"/>
    <col min="5" max="5" width="13.875" style="0" customWidth="1"/>
    <col min="6" max="6" width="11.25390625" style="0" customWidth="1"/>
  </cols>
  <sheetData>
    <row r="1" spans="1:4" ht="15">
      <c r="A1" s="18" t="s">
        <v>12</v>
      </c>
      <c r="C1" s="59" t="s">
        <v>575</v>
      </c>
      <c r="D1" s="59"/>
    </row>
    <row r="2" spans="1:4" ht="12.75">
      <c r="A2" s="18" t="s">
        <v>12</v>
      </c>
      <c r="C2" s="58" t="s">
        <v>522</v>
      </c>
      <c r="D2" s="58"/>
    </row>
    <row r="3" spans="1:4" ht="12.75">
      <c r="A3" s="18" t="s">
        <v>12</v>
      </c>
      <c r="C3" s="65" t="s">
        <v>574</v>
      </c>
      <c r="D3" s="65"/>
    </row>
    <row r="4" spans="3:4" ht="12.75">
      <c r="C4" s="65"/>
      <c r="D4" s="65"/>
    </row>
    <row r="5" spans="3:4" ht="12.75">
      <c r="C5" s="32" t="s">
        <v>708</v>
      </c>
      <c r="D5" s="32"/>
    </row>
    <row r="6" spans="3:4" ht="12.75">
      <c r="C6" s="32" t="s">
        <v>709</v>
      </c>
      <c r="D6" s="32"/>
    </row>
    <row r="7" spans="3:5" ht="13.5" thickBot="1">
      <c r="C7" s="32" t="s">
        <v>586</v>
      </c>
      <c r="D7" s="32"/>
      <c r="E7" t="s">
        <v>793</v>
      </c>
    </row>
    <row r="8" spans="1:6" ht="13.5" thickTop="1">
      <c r="A8" s="19" t="s">
        <v>8</v>
      </c>
      <c r="B8" s="13"/>
      <c r="C8" s="1" t="s">
        <v>9</v>
      </c>
      <c r="D8" s="1" t="s">
        <v>710</v>
      </c>
      <c r="E8" s="1" t="s">
        <v>161</v>
      </c>
      <c r="F8" s="322" t="s">
        <v>1099</v>
      </c>
    </row>
    <row r="9" spans="1:6" ht="12.75">
      <c r="A9" s="20" t="s">
        <v>10</v>
      </c>
      <c r="B9" s="14"/>
      <c r="C9" s="2" t="s">
        <v>11</v>
      </c>
      <c r="D9" s="2" t="s">
        <v>711</v>
      </c>
      <c r="E9" s="2" t="s">
        <v>480</v>
      </c>
      <c r="F9" s="323" t="s">
        <v>654</v>
      </c>
    </row>
    <row r="10" spans="1:6" ht="12.75">
      <c r="A10" s="20"/>
      <c r="B10" s="14" t="s">
        <v>481</v>
      </c>
      <c r="C10" s="31"/>
      <c r="D10" s="2" t="s">
        <v>712</v>
      </c>
      <c r="E10" s="2" t="s">
        <v>157</v>
      </c>
      <c r="F10" s="324" t="s">
        <v>653</v>
      </c>
    </row>
    <row r="11" spans="1:6" ht="26.25" thickBot="1">
      <c r="A11" s="20"/>
      <c r="B11" s="14"/>
      <c r="C11" s="31"/>
      <c r="D11" s="31"/>
      <c r="E11" s="2" t="s">
        <v>121</v>
      </c>
      <c r="F11" s="724" t="s">
        <v>655</v>
      </c>
    </row>
    <row r="12" spans="1:6" ht="14.25" thickBot="1" thickTop="1">
      <c r="A12" s="24" t="s">
        <v>86</v>
      </c>
      <c r="B12" s="25"/>
      <c r="C12" s="698" t="s">
        <v>87</v>
      </c>
      <c r="D12" s="306">
        <f>D13</f>
        <v>146400</v>
      </c>
      <c r="E12" s="26">
        <f>SUM(E13)</f>
        <v>146400</v>
      </c>
      <c r="F12" s="325">
        <f>F13</f>
        <v>65800</v>
      </c>
    </row>
    <row r="13" spans="1:6" ht="13.5" thickTop="1">
      <c r="A13" s="40" t="s">
        <v>88</v>
      </c>
      <c r="B13" s="41"/>
      <c r="C13" s="42" t="s">
        <v>42</v>
      </c>
      <c r="D13" s="42">
        <f>D14</f>
        <v>146400</v>
      </c>
      <c r="E13" s="43">
        <f>SUM(E15)</f>
        <v>146400</v>
      </c>
      <c r="F13" s="326">
        <f>SUM(F16:F17)</f>
        <v>65800</v>
      </c>
    </row>
    <row r="14" spans="1:6" ht="12.75">
      <c r="A14" s="200"/>
      <c r="B14" s="17" t="s">
        <v>482</v>
      </c>
      <c r="C14" s="9" t="s">
        <v>371</v>
      </c>
      <c r="D14" s="9">
        <v>146400</v>
      </c>
      <c r="E14" s="9"/>
      <c r="F14" s="327"/>
    </row>
    <row r="15" spans="1:6" ht="12.75">
      <c r="A15" s="48"/>
      <c r="B15" s="16" t="s">
        <v>103</v>
      </c>
      <c r="C15" s="7" t="s">
        <v>507</v>
      </c>
      <c r="D15" s="7"/>
      <c r="E15" s="7">
        <v>146400</v>
      </c>
      <c r="F15" s="326"/>
    </row>
    <row r="16" spans="1:6" ht="12.75">
      <c r="A16" s="200"/>
      <c r="B16" s="17" t="s">
        <v>424</v>
      </c>
      <c r="C16" s="8" t="s">
        <v>425</v>
      </c>
      <c r="D16" s="8"/>
      <c r="E16" s="8"/>
      <c r="F16" s="327">
        <v>62510</v>
      </c>
    </row>
    <row r="17" spans="1:6" ht="13.5" thickBot="1">
      <c r="A17" s="20"/>
      <c r="B17" s="14" t="s">
        <v>424</v>
      </c>
      <c r="C17" s="31" t="s">
        <v>426</v>
      </c>
      <c r="D17" s="31"/>
      <c r="E17" s="31"/>
      <c r="F17" s="326">
        <v>3290</v>
      </c>
    </row>
    <row r="18" spans="1:6" ht="33" thickBot="1" thickTop="1">
      <c r="A18" s="24" t="s">
        <v>311</v>
      </c>
      <c r="B18" s="25"/>
      <c r="C18" s="698" t="s">
        <v>485</v>
      </c>
      <c r="D18" s="306">
        <f>SUM(D19)</f>
        <v>3585</v>
      </c>
      <c r="E18" s="306">
        <f>SUM(E19)</f>
        <v>3585</v>
      </c>
      <c r="F18" s="325"/>
    </row>
    <row r="19" spans="1:6" ht="26.25" thickTop="1">
      <c r="A19" s="68" t="s">
        <v>312</v>
      </c>
      <c r="B19" s="69"/>
      <c r="C19" s="70" t="s">
        <v>517</v>
      </c>
      <c r="D19" s="307">
        <f>D20</f>
        <v>3585</v>
      </c>
      <c r="E19" s="71">
        <f>E21</f>
        <v>3585</v>
      </c>
      <c r="F19" s="326"/>
    </row>
    <row r="20" spans="1:6" ht="12.75">
      <c r="A20" s="20"/>
      <c r="B20" s="189" t="s">
        <v>482</v>
      </c>
      <c r="C20" s="308" t="s">
        <v>371</v>
      </c>
      <c r="D20" s="309">
        <v>3585</v>
      </c>
      <c r="E20" s="10"/>
      <c r="F20" s="327"/>
    </row>
    <row r="21" spans="1:6" ht="13.5" thickBot="1">
      <c r="A21" s="61"/>
      <c r="B21" s="62" t="s">
        <v>57</v>
      </c>
      <c r="C21" s="63" t="s">
        <v>68</v>
      </c>
      <c r="D21" s="63"/>
      <c r="E21" s="64">
        <v>3585</v>
      </c>
      <c r="F21" s="327"/>
    </row>
    <row r="22" spans="1:6" ht="14.25" thickBot="1" thickTop="1">
      <c r="A22" s="279" t="s">
        <v>125</v>
      </c>
      <c r="B22" s="280"/>
      <c r="C22" s="699" t="s">
        <v>364</v>
      </c>
      <c r="D22" s="278">
        <f>D23</f>
        <v>7300</v>
      </c>
      <c r="E22" s="278">
        <f>SUM(E23)</f>
        <v>7300</v>
      </c>
      <c r="F22" s="325"/>
    </row>
    <row r="23" spans="1:6" ht="13.5" thickTop="1">
      <c r="A23" s="188" t="s">
        <v>130</v>
      </c>
      <c r="B23" s="189"/>
      <c r="C23" s="191" t="s">
        <v>45</v>
      </c>
      <c r="D23" s="191">
        <f>SUM(D24:D25)</f>
        <v>7300</v>
      </c>
      <c r="E23" s="191">
        <f>SUM(E26:E27)</f>
        <v>7300</v>
      </c>
      <c r="F23" s="326"/>
    </row>
    <row r="24" spans="1:6" ht="12.75">
      <c r="A24" s="190"/>
      <c r="B24" s="15" t="s">
        <v>482</v>
      </c>
      <c r="C24" s="5" t="s">
        <v>371</v>
      </c>
      <c r="D24" s="5">
        <v>300</v>
      </c>
      <c r="E24" s="5"/>
      <c r="F24" s="327"/>
    </row>
    <row r="25" spans="1:6" ht="12.75">
      <c r="A25" s="701"/>
      <c r="B25" s="15" t="s">
        <v>156</v>
      </c>
      <c r="C25" s="5" t="s">
        <v>716</v>
      </c>
      <c r="D25" s="5">
        <v>7000</v>
      </c>
      <c r="E25" s="5"/>
      <c r="F25" s="326"/>
    </row>
    <row r="26" spans="1:6" ht="12.75">
      <c r="A26" s="22"/>
      <c r="B26" s="16" t="s">
        <v>58</v>
      </c>
      <c r="C26" s="7" t="s">
        <v>124</v>
      </c>
      <c r="D26" s="7"/>
      <c r="E26" s="5">
        <v>300</v>
      </c>
      <c r="F26" s="326"/>
    </row>
    <row r="27" spans="1:6" ht="13.5" thickBot="1">
      <c r="A27" s="20"/>
      <c r="B27" s="14" t="s">
        <v>66</v>
      </c>
      <c r="C27" s="31" t="s">
        <v>345</v>
      </c>
      <c r="D27" s="31"/>
      <c r="E27" s="10">
        <v>7000</v>
      </c>
      <c r="F27" s="326"/>
    </row>
    <row r="28" spans="1:6" ht="15" thickBot="1" thickTop="1">
      <c r="A28" s="28" t="s">
        <v>99</v>
      </c>
      <c r="B28" s="29"/>
      <c r="C28" s="700" t="s">
        <v>951</v>
      </c>
      <c r="D28" s="30">
        <f>SUM(D29+D52+D70+D73+D77)</f>
        <v>7805000</v>
      </c>
      <c r="E28" s="30">
        <f>SUM(E29+E52+E70+E73+E77)</f>
        <v>7805000</v>
      </c>
      <c r="F28" s="30">
        <f>SUM(F29+F52+F70+F73+F77)</f>
        <v>3000</v>
      </c>
    </row>
    <row r="29" spans="1:6" ht="13.5" thickTop="1">
      <c r="A29" s="20" t="s">
        <v>952</v>
      </c>
      <c r="B29" s="17"/>
      <c r="C29" s="11" t="s">
        <v>166</v>
      </c>
      <c r="D29" s="11">
        <f>SUM(D30:D31)</f>
        <v>585000</v>
      </c>
      <c r="E29" s="23">
        <f>SUM(E32:E49)</f>
        <v>585000</v>
      </c>
      <c r="F29" s="23">
        <f>SUM(F50:F51)</f>
        <v>1000</v>
      </c>
    </row>
    <row r="30" spans="1:6" ht="12.75">
      <c r="A30" s="20"/>
      <c r="B30" s="17" t="s">
        <v>482</v>
      </c>
      <c r="C30" s="9" t="s">
        <v>371</v>
      </c>
      <c r="D30" s="9">
        <v>585000</v>
      </c>
      <c r="E30" s="9"/>
      <c r="F30" s="327"/>
    </row>
    <row r="31" spans="1:6" ht="12.75" hidden="1">
      <c r="A31" s="20"/>
      <c r="B31" s="17" t="s">
        <v>156</v>
      </c>
      <c r="C31" s="9" t="s">
        <v>713</v>
      </c>
      <c r="D31" s="9">
        <v>0</v>
      </c>
      <c r="E31" s="9"/>
      <c r="F31" s="327"/>
    </row>
    <row r="32" spans="1:6" ht="12.75">
      <c r="A32" s="22"/>
      <c r="B32" s="16" t="s">
        <v>101</v>
      </c>
      <c r="C32" s="7" t="s">
        <v>506</v>
      </c>
      <c r="D32" s="7"/>
      <c r="E32" s="5">
        <v>950</v>
      </c>
      <c r="F32" s="327"/>
    </row>
    <row r="33" spans="1:6" ht="12.75">
      <c r="A33" s="22"/>
      <c r="B33" s="16" t="s">
        <v>103</v>
      </c>
      <c r="C33" s="7" t="s">
        <v>123</v>
      </c>
      <c r="D33" s="7"/>
      <c r="E33" s="5">
        <v>299663</v>
      </c>
      <c r="F33" s="327"/>
    </row>
    <row r="34" spans="1:6" ht="12.75">
      <c r="A34" s="22"/>
      <c r="B34" s="16" t="s">
        <v>104</v>
      </c>
      <c r="C34" s="7" t="s">
        <v>22</v>
      </c>
      <c r="D34" s="7"/>
      <c r="E34" s="5">
        <v>18355</v>
      </c>
      <c r="F34" s="327"/>
    </row>
    <row r="35" spans="1:6" ht="12.75">
      <c r="A35" s="22"/>
      <c r="B35" s="16" t="s">
        <v>62</v>
      </c>
      <c r="C35" s="7" t="s">
        <v>17</v>
      </c>
      <c r="D35" s="7"/>
      <c r="E35" s="5">
        <v>55789</v>
      </c>
      <c r="F35" s="327"/>
    </row>
    <row r="36" spans="1:6" ht="12.75">
      <c r="A36" s="22"/>
      <c r="B36" s="16" t="s">
        <v>63</v>
      </c>
      <c r="C36" s="7" t="s">
        <v>947</v>
      </c>
      <c r="D36" s="7"/>
      <c r="E36" s="5">
        <v>7710</v>
      </c>
      <c r="F36" s="327"/>
    </row>
    <row r="37" spans="1:6" ht="12.75">
      <c r="A37" s="22"/>
      <c r="B37" s="16" t="s">
        <v>403</v>
      </c>
      <c r="C37" s="7" t="s">
        <v>122</v>
      </c>
      <c r="D37" s="7"/>
      <c r="E37" s="5">
        <v>1500</v>
      </c>
      <c r="F37" s="327"/>
    </row>
    <row r="38" spans="1:6" ht="12.75">
      <c r="A38" s="22"/>
      <c r="B38" s="16" t="s">
        <v>57</v>
      </c>
      <c r="C38" s="7" t="s">
        <v>68</v>
      </c>
      <c r="D38" s="7"/>
      <c r="E38" s="5">
        <v>55000</v>
      </c>
      <c r="F38" s="327"/>
    </row>
    <row r="39" spans="1:6" ht="12.75">
      <c r="A39" s="22"/>
      <c r="B39" s="16" t="s">
        <v>361</v>
      </c>
      <c r="C39" s="7" t="s">
        <v>362</v>
      </c>
      <c r="D39" s="7"/>
      <c r="E39" s="5">
        <v>5500</v>
      </c>
      <c r="F39" s="327"/>
    </row>
    <row r="40" spans="1:6" ht="12.75">
      <c r="A40" s="22"/>
      <c r="B40" s="16" t="s">
        <v>226</v>
      </c>
      <c r="C40" s="7" t="s">
        <v>227</v>
      </c>
      <c r="D40" s="7"/>
      <c r="E40" s="5">
        <v>600</v>
      </c>
      <c r="F40" s="327"/>
    </row>
    <row r="41" spans="1:6" ht="12.75">
      <c r="A41" s="22"/>
      <c r="B41" s="16" t="s">
        <v>79</v>
      </c>
      <c r="C41" s="7" t="s">
        <v>944</v>
      </c>
      <c r="D41" s="7"/>
      <c r="E41" s="5">
        <v>6900</v>
      </c>
      <c r="F41" s="327"/>
    </row>
    <row r="42" spans="1:6" ht="12.75">
      <c r="A42" s="22"/>
      <c r="B42" s="16" t="s">
        <v>61</v>
      </c>
      <c r="C42" s="7" t="s">
        <v>110</v>
      </c>
      <c r="D42" s="7"/>
      <c r="E42" s="5">
        <v>12789</v>
      </c>
      <c r="F42" s="327"/>
    </row>
    <row r="43" spans="1:6" ht="12.75">
      <c r="A43" s="22"/>
      <c r="B43" s="16" t="s">
        <v>933</v>
      </c>
      <c r="C43" s="7" t="s">
        <v>934</v>
      </c>
      <c r="D43" s="7"/>
      <c r="E43" s="5">
        <v>1150</v>
      </c>
      <c r="F43" s="327"/>
    </row>
    <row r="44" spans="1:6" ht="12.75">
      <c r="A44" s="22"/>
      <c r="B44" s="16" t="s">
        <v>58</v>
      </c>
      <c r="C44" s="7" t="s">
        <v>124</v>
      </c>
      <c r="D44" s="7"/>
      <c r="E44" s="5">
        <v>98084</v>
      </c>
      <c r="F44" s="327"/>
    </row>
    <row r="45" spans="1:6" ht="12.75">
      <c r="A45" s="22"/>
      <c r="B45" s="16" t="s">
        <v>855</v>
      </c>
      <c r="C45" s="7" t="s">
        <v>679</v>
      </c>
      <c r="D45" s="7"/>
      <c r="E45" s="5">
        <v>2100</v>
      </c>
      <c r="F45" s="327"/>
    </row>
    <row r="46" spans="1:6" ht="12.75">
      <c r="A46" s="22"/>
      <c r="B46" s="16" t="s">
        <v>106</v>
      </c>
      <c r="C46" s="7" t="s">
        <v>30</v>
      </c>
      <c r="D46" s="7"/>
      <c r="E46" s="5">
        <v>4000</v>
      </c>
      <c r="F46" s="327"/>
    </row>
    <row r="47" spans="1:6" ht="12.75">
      <c r="A47" s="22"/>
      <c r="B47" s="16" t="s">
        <v>111</v>
      </c>
      <c r="C47" s="7" t="s">
        <v>909</v>
      </c>
      <c r="D47" s="7"/>
      <c r="E47" s="5">
        <v>3000</v>
      </c>
      <c r="F47" s="327"/>
    </row>
    <row r="48" spans="1:6" ht="12.75">
      <c r="A48" s="22"/>
      <c r="B48" s="16" t="s">
        <v>107</v>
      </c>
      <c r="C48" s="7" t="s">
        <v>43</v>
      </c>
      <c r="D48" s="7"/>
      <c r="E48" s="5">
        <v>11910</v>
      </c>
      <c r="F48" s="327"/>
    </row>
    <row r="49" spans="1:6" ht="12.75" hidden="1">
      <c r="A49" s="22"/>
      <c r="B49" s="16" t="s">
        <v>714</v>
      </c>
      <c r="C49" s="7" t="s">
        <v>715</v>
      </c>
      <c r="D49" s="7"/>
      <c r="E49" s="5">
        <v>0</v>
      </c>
      <c r="F49" s="327"/>
    </row>
    <row r="50" spans="1:6" ht="12.75">
      <c r="A50" s="200"/>
      <c r="B50" s="17" t="s">
        <v>424</v>
      </c>
      <c r="C50" s="8" t="s">
        <v>425</v>
      </c>
      <c r="D50" s="8"/>
      <c r="E50" s="8"/>
      <c r="F50" s="327">
        <v>950</v>
      </c>
    </row>
    <row r="51" spans="1:6" ht="12.75">
      <c r="A51" s="20"/>
      <c r="B51" s="14" t="s">
        <v>424</v>
      </c>
      <c r="C51" s="31" t="s">
        <v>426</v>
      </c>
      <c r="D51" s="31"/>
      <c r="E51" s="31"/>
      <c r="F51" s="326">
        <v>50</v>
      </c>
    </row>
    <row r="52" spans="1:6" ht="25.5">
      <c r="A52" s="22" t="s">
        <v>521</v>
      </c>
      <c r="B52" s="16"/>
      <c r="C52" s="73" t="s">
        <v>524</v>
      </c>
      <c r="D52" s="73">
        <f>SUM(D53:D54)</f>
        <v>6923000</v>
      </c>
      <c r="E52" s="4">
        <f>SUM(E55:E69)</f>
        <v>6923000</v>
      </c>
      <c r="F52" s="327"/>
    </row>
    <row r="53" spans="1:6" ht="12.75">
      <c r="A53" s="22"/>
      <c r="B53" s="16" t="s">
        <v>482</v>
      </c>
      <c r="C53" s="197" t="s">
        <v>371</v>
      </c>
      <c r="D53" s="197">
        <v>6923000</v>
      </c>
      <c r="E53" s="5"/>
      <c r="F53" s="327"/>
    </row>
    <row r="54" spans="1:6" ht="12.75" hidden="1">
      <c r="A54" s="22"/>
      <c r="B54" s="16" t="s">
        <v>156</v>
      </c>
      <c r="C54" s="197" t="s">
        <v>716</v>
      </c>
      <c r="D54" s="197">
        <v>0</v>
      </c>
      <c r="E54" s="5"/>
      <c r="F54" s="327"/>
    </row>
    <row r="55" spans="1:6" ht="12.75">
      <c r="A55" s="22"/>
      <c r="B55" s="16" t="s">
        <v>168</v>
      </c>
      <c r="C55" s="7" t="s">
        <v>509</v>
      </c>
      <c r="D55" s="7"/>
      <c r="E55" s="5">
        <v>6646514</v>
      </c>
      <c r="F55" s="327"/>
    </row>
    <row r="56" spans="1:6" ht="12.75">
      <c r="A56" s="22"/>
      <c r="B56" s="16" t="s">
        <v>62</v>
      </c>
      <c r="C56" s="7" t="s">
        <v>831</v>
      </c>
      <c r="D56" s="7"/>
      <c r="E56" s="5">
        <v>74845</v>
      </c>
      <c r="F56" s="327"/>
    </row>
    <row r="57" spans="1:6" ht="12.75">
      <c r="A57" s="22"/>
      <c r="B57" s="16" t="s">
        <v>103</v>
      </c>
      <c r="C57" s="7" t="s">
        <v>123</v>
      </c>
      <c r="D57" s="7"/>
      <c r="E57" s="5">
        <v>49884</v>
      </c>
      <c r="F57" s="327"/>
    </row>
    <row r="58" spans="1:6" ht="12.75">
      <c r="A58" s="22"/>
      <c r="B58" s="16" t="s">
        <v>104</v>
      </c>
      <c r="C58" s="7" t="s">
        <v>22</v>
      </c>
      <c r="D58" s="7"/>
      <c r="E58" s="5">
        <v>3934</v>
      </c>
      <c r="F58" s="327"/>
    </row>
    <row r="59" spans="1:6" ht="12.75">
      <c r="A59" s="22"/>
      <c r="B59" s="16" t="s">
        <v>62</v>
      </c>
      <c r="C59" s="7" t="s">
        <v>17</v>
      </c>
      <c r="D59" s="7"/>
      <c r="E59" s="5">
        <v>9273</v>
      </c>
      <c r="F59" s="327"/>
    </row>
    <row r="60" spans="1:6" ht="12.75">
      <c r="A60" s="22"/>
      <c r="B60" s="16" t="s">
        <v>63</v>
      </c>
      <c r="C60" s="7" t="s">
        <v>947</v>
      </c>
      <c r="D60" s="7"/>
      <c r="E60" s="5">
        <v>1320</v>
      </c>
      <c r="F60" s="327"/>
    </row>
    <row r="61" spans="1:6" ht="12.75">
      <c r="A61" s="22"/>
      <c r="B61" s="16" t="s">
        <v>403</v>
      </c>
      <c r="C61" s="7" t="s">
        <v>122</v>
      </c>
      <c r="D61" s="7"/>
      <c r="E61" s="5">
        <v>1200</v>
      </c>
      <c r="F61" s="327"/>
    </row>
    <row r="62" spans="1:6" ht="12.75">
      <c r="A62" s="22"/>
      <c r="B62" s="16" t="s">
        <v>57</v>
      </c>
      <c r="C62" s="7" t="s">
        <v>68</v>
      </c>
      <c r="D62" s="7"/>
      <c r="E62" s="5">
        <v>48300</v>
      </c>
      <c r="F62" s="327"/>
    </row>
    <row r="63" spans="1:6" ht="12.75">
      <c r="A63" s="22"/>
      <c r="B63" s="16" t="s">
        <v>79</v>
      </c>
      <c r="C63" s="7" t="s">
        <v>38</v>
      </c>
      <c r="D63" s="7"/>
      <c r="E63" s="5">
        <v>2500</v>
      </c>
      <c r="F63" s="327"/>
    </row>
    <row r="64" spans="1:6" ht="12.75">
      <c r="A64" s="22"/>
      <c r="B64" s="16" t="s">
        <v>61</v>
      </c>
      <c r="C64" s="7" t="s">
        <v>110</v>
      </c>
      <c r="D64" s="7"/>
      <c r="E64" s="5">
        <v>2000</v>
      </c>
      <c r="F64" s="327"/>
    </row>
    <row r="65" spans="1:6" ht="12.75">
      <c r="A65" s="22"/>
      <c r="B65" s="16" t="s">
        <v>933</v>
      </c>
      <c r="C65" s="7" t="s">
        <v>934</v>
      </c>
      <c r="D65" s="7"/>
      <c r="E65" s="5">
        <v>105</v>
      </c>
      <c r="F65" s="327"/>
    </row>
    <row r="66" spans="1:6" ht="12.75">
      <c r="A66" s="22"/>
      <c r="B66" s="16" t="s">
        <v>58</v>
      </c>
      <c r="C66" s="7" t="s">
        <v>124</v>
      </c>
      <c r="D66" s="7"/>
      <c r="E66" s="5">
        <v>80093</v>
      </c>
      <c r="F66" s="327"/>
    </row>
    <row r="67" spans="1:6" ht="12.75">
      <c r="A67" s="22"/>
      <c r="B67" s="16" t="s">
        <v>106</v>
      </c>
      <c r="C67" s="7" t="s">
        <v>30</v>
      </c>
      <c r="D67" s="7"/>
      <c r="E67" s="5">
        <v>800</v>
      </c>
      <c r="F67" s="327"/>
    </row>
    <row r="68" spans="1:6" ht="12.75">
      <c r="A68" s="22"/>
      <c r="B68" s="16" t="s">
        <v>107</v>
      </c>
      <c r="C68" s="7" t="s">
        <v>43</v>
      </c>
      <c r="D68" s="7"/>
      <c r="E68" s="5">
        <v>2232</v>
      </c>
      <c r="F68" s="327"/>
    </row>
    <row r="69" spans="1:6" ht="12.75" hidden="1">
      <c r="A69" s="22"/>
      <c r="B69" s="16" t="s">
        <v>173</v>
      </c>
      <c r="C69" s="7" t="s">
        <v>717</v>
      </c>
      <c r="D69" s="7"/>
      <c r="E69" s="5">
        <v>0</v>
      </c>
      <c r="F69" s="327"/>
    </row>
    <row r="70" spans="1:6" ht="38.25">
      <c r="A70" s="22" t="s">
        <v>953</v>
      </c>
      <c r="B70" s="16"/>
      <c r="C70" s="73" t="s">
        <v>525</v>
      </c>
      <c r="D70" s="73">
        <f>D71</f>
        <v>21000</v>
      </c>
      <c r="E70" s="4">
        <f>E72</f>
        <v>21000</v>
      </c>
      <c r="F70" s="327"/>
    </row>
    <row r="71" spans="1:6" ht="12.75">
      <c r="A71" s="22"/>
      <c r="B71" s="16" t="s">
        <v>482</v>
      </c>
      <c r="C71" s="197" t="s">
        <v>371</v>
      </c>
      <c r="D71" s="197">
        <v>21000</v>
      </c>
      <c r="E71" s="5"/>
      <c r="F71" s="327"/>
    </row>
    <row r="72" spans="1:6" ht="12.75">
      <c r="A72" s="22"/>
      <c r="B72" s="16" t="s">
        <v>169</v>
      </c>
      <c r="C72" s="7" t="s">
        <v>483</v>
      </c>
      <c r="D72" s="7"/>
      <c r="E72" s="5">
        <v>21000</v>
      </c>
      <c r="F72" s="327"/>
    </row>
    <row r="73" spans="1:6" ht="12.75">
      <c r="A73" s="22" t="s">
        <v>954</v>
      </c>
      <c r="B73" s="16"/>
      <c r="C73" s="6" t="s">
        <v>167</v>
      </c>
      <c r="D73" s="6">
        <f>D75</f>
        <v>228000</v>
      </c>
      <c r="E73" s="4">
        <f>SUM(E76:E76)</f>
        <v>228000</v>
      </c>
      <c r="F73" s="327"/>
    </row>
    <row r="74" spans="1:6" ht="12.75">
      <c r="A74" s="22"/>
      <c r="B74" s="16"/>
      <c r="C74" s="4" t="s">
        <v>1086</v>
      </c>
      <c r="D74" s="4"/>
      <c r="E74" s="5"/>
      <c r="F74" s="327"/>
    </row>
    <row r="75" spans="1:6" ht="12.75">
      <c r="A75" s="22"/>
      <c r="B75" s="16" t="s">
        <v>482</v>
      </c>
      <c r="C75" s="5" t="s">
        <v>371</v>
      </c>
      <c r="D75" s="5">
        <v>228000</v>
      </c>
      <c r="E75" s="5"/>
      <c r="F75" s="327"/>
    </row>
    <row r="76" spans="1:6" ht="12.75">
      <c r="A76" s="22"/>
      <c r="B76" s="16" t="s">
        <v>168</v>
      </c>
      <c r="C76" s="7" t="s">
        <v>509</v>
      </c>
      <c r="D76" s="7"/>
      <c r="E76" s="5">
        <v>228000</v>
      </c>
      <c r="F76" s="327"/>
    </row>
    <row r="77" spans="1:6" ht="12.75">
      <c r="A77" s="22" t="s">
        <v>957</v>
      </c>
      <c r="B77" s="16"/>
      <c r="C77" s="4" t="s">
        <v>174</v>
      </c>
      <c r="D77" s="4">
        <f>D78</f>
        <v>48000</v>
      </c>
      <c r="E77" s="4">
        <f>SUM(E79)</f>
        <v>48000</v>
      </c>
      <c r="F77" s="327">
        <f>SUM(F80:F81)</f>
        <v>2000</v>
      </c>
    </row>
    <row r="78" spans="1:6" ht="12.75">
      <c r="A78" s="22"/>
      <c r="B78" s="16" t="s">
        <v>482</v>
      </c>
      <c r="C78" s="5" t="s">
        <v>371</v>
      </c>
      <c r="D78" s="5">
        <v>48000</v>
      </c>
      <c r="E78" s="5"/>
      <c r="F78" s="327"/>
    </row>
    <row r="79" spans="1:6" ht="12.75">
      <c r="A79" s="48"/>
      <c r="B79" s="16" t="s">
        <v>58</v>
      </c>
      <c r="C79" s="7" t="s">
        <v>484</v>
      </c>
      <c r="D79" s="7"/>
      <c r="E79" s="5">
        <v>48000</v>
      </c>
      <c r="F79" s="326"/>
    </row>
    <row r="80" spans="1:6" ht="12.75">
      <c r="A80" s="200"/>
      <c r="B80" s="17" t="s">
        <v>424</v>
      </c>
      <c r="C80" s="8" t="s">
        <v>425</v>
      </c>
      <c r="D80" s="8"/>
      <c r="E80" s="8"/>
      <c r="F80" s="327">
        <v>1900</v>
      </c>
    </row>
    <row r="81" spans="1:6" ht="13.5" thickBot="1">
      <c r="A81" s="20"/>
      <c r="B81" s="14" t="s">
        <v>424</v>
      </c>
      <c r="C81" s="31" t="s">
        <v>426</v>
      </c>
      <c r="D81" s="31"/>
      <c r="E81" s="31"/>
      <c r="F81" s="326">
        <v>100</v>
      </c>
    </row>
    <row r="82" spans="1:6" s="305" customFormat="1" ht="15" thickBot="1" thickTop="1">
      <c r="A82" s="28"/>
      <c r="B82" s="29"/>
      <c r="C82" s="30" t="s">
        <v>486</v>
      </c>
      <c r="D82" s="30">
        <f>SUM(D12+D18+D22+D28)</f>
        <v>7962285</v>
      </c>
      <c r="E82" s="30">
        <f>SUM(E12+E18+E22+E28)</f>
        <v>7962285</v>
      </c>
      <c r="F82" s="30">
        <f>SUM(F12+F18+F22+F28)</f>
        <v>68800</v>
      </c>
    </row>
    <row r="83" spans="3:6" ht="13.5" thickTop="1">
      <c r="C83" s="33" t="s">
        <v>427</v>
      </c>
      <c r="D83" s="33"/>
      <c r="E83" s="33"/>
      <c r="F83" s="328">
        <f>SUM(F17+F51+F81)</f>
        <v>3440</v>
      </c>
    </row>
    <row r="84" spans="3:4" ht="12.75">
      <c r="C84" s="203" t="s">
        <v>12</v>
      </c>
      <c r="D84" s="203"/>
    </row>
  </sheetData>
  <printOptions/>
  <pageMargins left="1.1811023622047245" right="0.1968503937007874" top="0.787401574803149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2">
      <selection activeCell="F5" sqref="F5"/>
    </sheetView>
  </sheetViews>
  <sheetFormatPr defaultColWidth="9.00390625" defaultRowHeight="12.75"/>
  <cols>
    <col min="1" max="1" width="4.125" style="0" customWidth="1"/>
    <col min="2" max="2" width="31.25390625" style="0" customWidth="1"/>
    <col min="3" max="3" width="10.875" style="0" customWidth="1"/>
    <col min="4" max="5" width="12.25390625" style="0" customWidth="1"/>
    <col min="6" max="6" width="11.25390625" style="0" customWidth="1"/>
    <col min="7" max="12" width="10.125" style="0" bestFit="1" customWidth="1"/>
  </cols>
  <sheetData>
    <row r="2" spans="1:12" ht="15">
      <c r="A2" s="285"/>
      <c r="B2" s="285"/>
      <c r="C2" s="285"/>
      <c r="D2" s="285" t="s">
        <v>448</v>
      </c>
      <c r="E2" s="285"/>
      <c r="F2" s="285"/>
      <c r="G2" s="285"/>
      <c r="H2" s="285"/>
      <c r="I2" s="285"/>
      <c r="J2" s="285"/>
      <c r="K2" s="285"/>
      <c r="L2" s="285"/>
    </row>
    <row r="3" spans="1:12" ht="15">
      <c r="A3" s="285"/>
      <c r="B3" s="285"/>
      <c r="C3" s="285"/>
      <c r="D3" s="285" t="s">
        <v>522</v>
      </c>
      <c r="E3" s="285"/>
      <c r="F3" s="285"/>
      <c r="G3" s="285"/>
      <c r="H3" s="285"/>
      <c r="I3" s="285"/>
      <c r="J3" s="285"/>
      <c r="K3" s="285"/>
      <c r="L3" s="285"/>
    </row>
    <row r="4" spans="1:12" ht="15">
      <c r="A4" s="285"/>
      <c r="B4" s="285"/>
      <c r="C4" s="285"/>
      <c r="D4" s="285" t="s">
        <v>571</v>
      </c>
      <c r="E4" s="285"/>
      <c r="F4" s="285"/>
      <c r="G4" s="285"/>
      <c r="H4" s="285"/>
      <c r="I4" s="285"/>
      <c r="J4" s="285"/>
      <c r="K4" s="285"/>
      <c r="L4" s="285"/>
    </row>
    <row r="5" spans="1:12" ht="15">
      <c r="A5" s="285"/>
      <c r="B5" s="284" t="s">
        <v>246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ht="15.75" thickBot="1">
      <c r="A6" s="285"/>
      <c r="B6" s="285"/>
      <c r="C6" s="285"/>
      <c r="D6" s="285"/>
      <c r="E6" s="285"/>
      <c r="F6" s="285"/>
      <c r="G6" s="285"/>
      <c r="H6" s="812" t="s">
        <v>595</v>
      </c>
      <c r="I6" s="285" t="s">
        <v>596</v>
      </c>
      <c r="J6" s="285"/>
      <c r="K6" s="285"/>
      <c r="L6" s="285"/>
    </row>
    <row r="7" spans="1:12" ht="15.75" thickTop="1">
      <c r="A7" s="286"/>
      <c r="B7" s="287"/>
      <c r="C7" s="287" t="s">
        <v>237</v>
      </c>
      <c r="D7" s="288"/>
      <c r="E7" s="288" t="s">
        <v>238</v>
      </c>
      <c r="F7" s="288"/>
      <c r="G7" s="288"/>
      <c r="H7" s="288"/>
      <c r="I7" s="288"/>
      <c r="J7" s="288"/>
      <c r="K7" s="288"/>
      <c r="L7" s="741"/>
    </row>
    <row r="8" spans="1:12" ht="15">
      <c r="A8" s="289" t="s">
        <v>757</v>
      </c>
      <c r="B8" s="290" t="s">
        <v>239</v>
      </c>
      <c r="C8" s="291" t="s">
        <v>7</v>
      </c>
      <c r="D8" s="291">
        <v>2006</v>
      </c>
      <c r="E8" s="291">
        <v>2007</v>
      </c>
      <c r="F8" s="291">
        <v>2008</v>
      </c>
      <c r="G8" s="291">
        <v>2009</v>
      </c>
      <c r="H8" s="291">
        <v>2010</v>
      </c>
      <c r="I8" s="291">
        <v>2011</v>
      </c>
      <c r="J8" s="291">
        <v>2012</v>
      </c>
      <c r="K8" s="291">
        <v>2013</v>
      </c>
      <c r="L8" s="742">
        <v>2014</v>
      </c>
    </row>
    <row r="9" spans="1:12" ht="15.75" thickBot="1">
      <c r="A9" s="292"/>
      <c r="B9" s="293"/>
      <c r="C9" s="294" t="s">
        <v>474</v>
      </c>
      <c r="D9" s="293"/>
      <c r="E9" s="293"/>
      <c r="F9" s="293"/>
      <c r="G9" s="293"/>
      <c r="H9" s="293"/>
      <c r="I9" s="293"/>
      <c r="J9" s="293"/>
      <c r="K9" s="293"/>
      <c r="L9" s="743"/>
    </row>
    <row r="10" spans="1:12" ht="15" thickTop="1">
      <c r="A10" s="298">
        <v>1</v>
      </c>
      <c r="B10" s="299" t="s">
        <v>247</v>
      </c>
      <c r="C10" s="300">
        <v>160000</v>
      </c>
      <c r="D10" s="300">
        <v>0</v>
      </c>
      <c r="E10" s="300"/>
      <c r="F10" s="300"/>
      <c r="G10" s="300"/>
      <c r="H10" s="300"/>
      <c r="I10" s="300"/>
      <c r="J10" s="300"/>
      <c r="K10" s="300"/>
      <c r="L10" s="744"/>
    </row>
    <row r="11" spans="1:12" ht="14.25">
      <c r="A11" s="735">
        <v>2</v>
      </c>
      <c r="B11" s="736" t="s">
        <v>249</v>
      </c>
      <c r="C11" s="737">
        <f>SUM(C12:C18)</f>
        <v>5880430</v>
      </c>
      <c r="D11" s="737">
        <f>SUM(D12:D18)</f>
        <v>4592484</v>
      </c>
      <c r="E11" s="737">
        <f aca="true" t="shared" si="0" ref="E11:J11">SUM(E12:E18)</f>
        <v>2940000</v>
      </c>
      <c r="F11" s="737">
        <f t="shared" si="0"/>
        <v>1880000</v>
      </c>
      <c r="G11" s="737">
        <f t="shared" si="0"/>
        <v>840000</v>
      </c>
      <c r="H11" s="737">
        <f t="shared" si="0"/>
        <v>0</v>
      </c>
      <c r="I11" s="737">
        <f t="shared" si="0"/>
        <v>0</v>
      </c>
      <c r="J11" s="737">
        <f t="shared" si="0"/>
        <v>0</v>
      </c>
      <c r="K11" s="737">
        <f>SUM(K12:K18)</f>
        <v>0</v>
      </c>
      <c r="L11" s="745">
        <f>SUM(L12:L18)</f>
        <v>0</v>
      </c>
    </row>
    <row r="12" spans="1:12" ht="15">
      <c r="A12" s="738" t="s">
        <v>12</v>
      </c>
      <c r="B12" s="739" t="s">
        <v>263</v>
      </c>
      <c r="C12" s="740">
        <v>332946</v>
      </c>
      <c r="D12" s="740">
        <v>0</v>
      </c>
      <c r="E12" s="740">
        <v>0</v>
      </c>
      <c r="F12" s="740">
        <v>0</v>
      </c>
      <c r="G12" s="740">
        <v>0</v>
      </c>
      <c r="H12" s="740"/>
      <c r="I12" s="740"/>
      <c r="J12" s="740"/>
      <c r="K12" s="740"/>
      <c r="L12" s="746"/>
    </row>
    <row r="13" spans="1:12" ht="15">
      <c r="A13" s="738" t="s">
        <v>12</v>
      </c>
      <c r="B13" s="739" t="s">
        <v>250</v>
      </c>
      <c r="C13" s="740">
        <v>1350000</v>
      </c>
      <c r="D13" s="740">
        <v>1200000</v>
      </c>
      <c r="E13" s="740">
        <v>700000</v>
      </c>
      <c r="F13" s="740">
        <v>200000</v>
      </c>
      <c r="G13" s="740">
        <v>0</v>
      </c>
      <c r="H13" s="740"/>
      <c r="I13" s="740"/>
      <c r="J13" s="740"/>
      <c r="K13" s="740"/>
      <c r="L13" s="746"/>
    </row>
    <row r="14" spans="1:12" ht="15">
      <c r="A14" s="738" t="s">
        <v>12</v>
      </c>
      <c r="B14" s="739" t="s">
        <v>251</v>
      </c>
      <c r="C14" s="740">
        <v>150000</v>
      </c>
      <c r="D14" s="740">
        <v>0</v>
      </c>
      <c r="E14" s="740">
        <v>0</v>
      </c>
      <c r="F14" s="740">
        <v>0</v>
      </c>
      <c r="G14" s="740">
        <v>0</v>
      </c>
      <c r="H14" s="740"/>
      <c r="I14" s="740"/>
      <c r="J14" s="740"/>
      <c r="K14" s="740"/>
      <c r="L14" s="746"/>
    </row>
    <row r="15" spans="1:12" ht="15">
      <c r="A15" s="738"/>
      <c r="B15" s="739" t="s">
        <v>252</v>
      </c>
      <c r="C15" s="740">
        <v>400000</v>
      </c>
      <c r="D15" s="740">
        <v>200000</v>
      </c>
      <c r="E15" s="740">
        <v>0</v>
      </c>
      <c r="F15" s="740">
        <v>0</v>
      </c>
      <c r="G15" s="740"/>
      <c r="H15" s="740"/>
      <c r="I15" s="740"/>
      <c r="J15" s="740"/>
      <c r="K15" s="740"/>
      <c r="L15" s="746"/>
    </row>
    <row r="16" spans="1:12" ht="15">
      <c r="A16" s="738"/>
      <c r="B16" s="739" t="s">
        <v>253</v>
      </c>
      <c r="C16" s="740">
        <v>420484</v>
      </c>
      <c r="D16" s="740">
        <v>232484</v>
      </c>
      <c r="E16" s="740">
        <v>0</v>
      </c>
      <c r="F16" s="740"/>
      <c r="G16" s="740"/>
      <c r="H16" s="740"/>
      <c r="I16" s="740"/>
      <c r="J16" s="740"/>
      <c r="K16" s="740"/>
      <c r="L16" s="746"/>
    </row>
    <row r="17" spans="1:12" ht="15">
      <c r="A17" s="738"/>
      <c r="B17" s="739" t="s">
        <v>254</v>
      </c>
      <c r="C17" s="740">
        <v>320000</v>
      </c>
      <c r="D17" s="740">
        <v>160000</v>
      </c>
      <c r="E17" s="740">
        <v>0</v>
      </c>
      <c r="F17" s="740"/>
      <c r="G17" s="740"/>
      <c r="H17" s="740"/>
      <c r="I17" s="740"/>
      <c r="J17" s="740"/>
      <c r="K17" s="740"/>
      <c r="L17" s="746"/>
    </row>
    <row r="18" spans="1:12" ht="15">
      <c r="A18" s="738" t="s">
        <v>12</v>
      </c>
      <c r="B18" s="739" t="s">
        <v>594</v>
      </c>
      <c r="C18" s="740">
        <v>2907000</v>
      </c>
      <c r="D18" s="740">
        <v>2800000</v>
      </c>
      <c r="E18" s="740">
        <v>2240000</v>
      </c>
      <c r="F18" s="740">
        <v>1680000</v>
      </c>
      <c r="G18" s="740">
        <v>840000</v>
      </c>
      <c r="H18" s="740">
        <v>0</v>
      </c>
      <c r="I18" s="740"/>
      <c r="J18" s="740"/>
      <c r="K18" s="740"/>
      <c r="L18" s="746"/>
    </row>
    <row r="19" spans="1:12" ht="14.25">
      <c r="A19" s="735">
        <v>3</v>
      </c>
      <c r="B19" s="736" t="s">
        <v>255</v>
      </c>
      <c r="C19" s="737">
        <f aca="true" t="shared" si="1" ref="C19:L19">SUM(C20:C24)</f>
        <v>2586667</v>
      </c>
      <c r="D19" s="737">
        <f t="shared" si="1"/>
        <v>2130217</v>
      </c>
      <c r="E19" s="737">
        <f t="shared" si="1"/>
        <v>1474817</v>
      </c>
      <c r="F19" s="737">
        <f t="shared" si="1"/>
        <v>803637</v>
      </c>
      <c r="G19" s="737">
        <f t="shared" si="1"/>
        <v>334000</v>
      </c>
      <c r="H19" s="737">
        <f t="shared" si="1"/>
        <v>0</v>
      </c>
      <c r="I19" s="737">
        <f t="shared" si="1"/>
        <v>0</v>
      </c>
      <c r="J19" s="737">
        <f t="shared" si="1"/>
        <v>0</v>
      </c>
      <c r="K19" s="737">
        <f t="shared" si="1"/>
        <v>0</v>
      </c>
      <c r="L19" s="745">
        <f t="shared" si="1"/>
        <v>0</v>
      </c>
    </row>
    <row r="20" spans="1:12" ht="15">
      <c r="A20" s="738"/>
      <c r="B20" s="739" t="s">
        <v>256</v>
      </c>
      <c r="C20" s="740">
        <v>62500</v>
      </c>
      <c r="D20" s="740">
        <v>0</v>
      </c>
      <c r="E20" s="740"/>
      <c r="F20" s="740"/>
      <c r="G20" s="740"/>
      <c r="H20" s="740"/>
      <c r="I20" s="740"/>
      <c r="J20" s="740"/>
      <c r="K20" s="740"/>
      <c r="L20" s="746"/>
    </row>
    <row r="21" spans="1:12" ht="15">
      <c r="A21" s="738"/>
      <c r="B21" s="739" t="s">
        <v>257</v>
      </c>
      <c r="C21" s="740">
        <v>42000</v>
      </c>
      <c r="D21" s="740">
        <v>0</v>
      </c>
      <c r="E21" s="740"/>
      <c r="F21" s="740"/>
      <c r="G21" s="740"/>
      <c r="H21" s="740"/>
      <c r="I21" s="740"/>
      <c r="J21" s="740"/>
      <c r="K21" s="740"/>
      <c r="L21" s="746"/>
    </row>
    <row r="22" spans="1:12" ht="15">
      <c r="A22" s="738"/>
      <c r="B22" s="739" t="s">
        <v>258</v>
      </c>
      <c r="C22" s="740">
        <v>293650</v>
      </c>
      <c r="D22" s="740">
        <v>149950</v>
      </c>
      <c r="E22" s="740">
        <v>89950</v>
      </c>
      <c r="F22" s="740">
        <v>0</v>
      </c>
      <c r="G22" s="740"/>
      <c r="H22" s="740"/>
      <c r="I22" s="740"/>
      <c r="J22" s="740"/>
      <c r="K22" s="740"/>
      <c r="L22" s="746"/>
    </row>
    <row r="23" spans="1:12" ht="15">
      <c r="A23" s="738"/>
      <c r="B23" s="739" t="s">
        <v>259</v>
      </c>
      <c r="C23" s="740">
        <v>550547</v>
      </c>
      <c r="D23" s="740">
        <v>371267</v>
      </c>
      <c r="E23" s="740">
        <v>200867</v>
      </c>
      <c r="F23" s="740">
        <v>44637</v>
      </c>
      <c r="G23" s="740">
        <v>0</v>
      </c>
      <c r="H23" s="740"/>
      <c r="I23" s="740"/>
      <c r="J23" s="740"/>
      <c r="K23" s="740"/>
      <c r="L23" s="746"/>
    </row>
    <row r="24" spans="1:12" ht="15">
      <c r="A24" s="738"/>
      <c r="B24" s="739" t="s">
        <v>475</v>
      </c>
      <c r="C24" s="740">
        <v>1637970</v>
      </c>
      <c r="D24" s="740">
        <v>1609000</v>
      </c>
      <c r="E24" s="740">
        <v>1184000</v>
      </c>
      <c r="F24" s="740">
        <v>759000</v>
      </c>
      <c r="G24" s="740">
        <v>334000</v>
      </c>
      <c r="H24" s="740"/>
      <c r="I24" s="740"/>
      <c r="J24" s="740"/>
      <c r="K24" s="740"/>
      <c r="L24" s="746"/>
    </row>
    <row r="25" spans="1:12" ht="14.25">
      <c r="A25" s="735">
        <v>4</v>
      </c>
      <c r="B25" s="736" t="s">
        <v>260</v>
      </c>
      <c r="C25" s="737"/>
      <c r="D25" s="737">
        <v>6977703</v>
      </c>
      <c r="E25" s="737">
        <v>6960000</v>
      </c>
      <c r="F25" s="737">
        <v>6090000</v>
      </c>
      <c r="G25" s="737">
        <v>5220000</v>
      </c>
      <c r="H25" s="737">
        <v>4350000</v>
      </c>
      <c r="I25" s="737">
        <v>3480000</v>
      </c>
      <c r="J25" s="737">
        <v>2610000</v>
      </c>
      <c r="K25" s="737">
        <v>1740000</v>
      </c>
      <c r="L25" s="745">
        <v>870000</v>
      </c>
    </row>
    <row r="26" spans="1:12" ht="14.25">
      <c r="A26" s="735">
        <v>5</v>
      </c>
      <c r="B26" s="736" t="s">
        <v>261</v>
      </c>
      <c r="C26" s="737"/>
      <c r="D26" s="737">
        <f>'zał.nr 1 dochody '!G174</f>
        <v>1905287</v>
      </c>
      <c r="E26" s="737">
        <v>1880000</v>
      </c>
      <c r="F26" s="737">
        <v>1410000</v>
      </c>
      <c r="G26" s="737">
        <v>940000</v>
      </c>
      <c r="H26" s="737">
        <v>470000</v>
      </c>
      <c r="I26" s="737">
        <v>0</v>
      </c>
      <c r="J26" s="737"/>
      <c r="K26" s="737"/>
      <c r="L26" s="745"/>
    </row>
    <row r="27" spans="1:12" ht="15.75" thickBot="1">
      <c r="A27" s="298">
        <v>6</v>
      </c>
      <c r="B27" s="299" t="s">
        <v>262</v>
      </c>
      <c r="C27" s="295">
        <v>0</v>
      </c>
      <c r="D27" s="295">
        <v>0</v>
      </c>
      <c r="E27" s="295" t="s">
        <v>12</v>
      </c>
      <c r="F27" s="295" t="s">
        <v>12</v>
      </c>
      <c r="G27" s="295" t="s">
        <v>12</v>
      </c>
      <c r="H27" s="295" t="s">
        <v>12</v>
      </c>
      <c r="I27" s="295" t="s">
        <v>12</v>
      </c>
      <c r="J27" s="295" t="s">
        <v>12</v>
      </c>
      <c r="K27" s="295" t="s">
        <v>12</v>
      </c>
      <c r="L27" s="747" t="s">
        <v>12</v>
      </c>
    </row>
    <row r="28" spans="1:12" ht="15.75" thickBot="1">
      <c r="A28" s="301">
        <v>7</v>
      </c>
      <c r="B28" s="296" t="s">
        <v>597</v>
      </c>
      <c r="C28" s="297">
        <f>SUM(C10+C11+C19)</f>
        <v>8627097</v>
      </c>
      <c r="D28" s="297">
        <f>SUM(D10+D11+D19+D25+D26)</f>
        <v>15605691</v>
      </c>
      <c r="E28" s="297">
        <f aca="true" t="shared" si="2" ref="E28:J28">SUM(E10+E11+E19+E25+E26)</f>
        <v>13254817</v>
      </c>
      <c r="F28" s="297">
        <f t="shared" si="2"/>
        <v>10183637</v>
      </c>
      <c r="G28" s="297">
        <f t="shared" si="2"/>
        <v>7334000</v>
      </c>
      <c r="H28" s="297">
        <f t="shared" si="2"/>
        <v>4820000</v>
      </c>
      <c r="I28" s="297">
        <f t="shared" si="2"/>
        <v>3480000</v>
      </c>
      <c r="J28" s="297">
        <f t="shared" si="2"/>
        <v>2610000</v>
      </c>
      <c r="K28" s="297">
        <f>SUM(K10+K11+K19+K25+K26)</f>
        <v>1740000</v>
      </c>
      <c r="L28" s="748">
        <f>SUM(L10+L11+L19+L25+L26)</f>
        <v>870000</v>
      </c>
    </row>
    <row r="29" spans="1:12" ht="15">
      <c r="A29" s="298">
        <v>8</v>
      </c>
      <c r="B29" s="290" t="s">
        <v>248</v>
      </c>
      <c r="C29" s="295">
        <f>'zał.nr 1 dochody '!F171</f>
        <v>40330956</v>
      </c>
      <c r="D29" s="295">
        <f>'zał.nr 1 dochody '!G171</f>
        <v>38961064</v>
      </c>
      <c r="E29" s="295">
        <f aca="true" t="shared" si="3" ref="E29:J29">D29</f>
        <v>38961064</v>
      </c>
      <c r="F29" s="295">
        <f t="shared" si="3"/>
        <v>38961064</v>
      </c>
      <c r="G29" s="295">
        <f t="shared" si="3"/>
        <v>38961064</v>
      </c>
      <c r="H29" s="295">
        <f t="shared" si="3"/>
        <v>38961064</v>
      </c>
      <c r="I29" s="295">
        <f t="shared" si="3"/>
        <v>38961064</v>
      </c>
      <c r="J29" s="295">
        <f t="shared" si="3"/>
        <v>38961064</v>
      </c>
      <c r="K29" s="295">
        <f>J29</f>
        <v>38961064</v>
      </c>
      <c r="L29" s="747">
        <f>K29</f>
        <v>38961064</v>
      </c>
    </row>
    <row r="30" spans="1:12" ht="15.75" thickBot="1">
      <c r="A30" s="732">
        <v>9</v>
      </c>
      <c r="B30" s="733" t="s">
        <v>245</v>
      </c>
      <c r="C30" s="734">
        <f aca="true" t="shared" si="4" ref="C30:J30">C28/C29*100</f>
        <v>21.390757511426212</v>
      </c>
      <c r="D30" s="734">
        <f t="shared" si="4"/>
        <v>40.05458115825584</v>
      </c>
      <c r="E30" s="734">
        <f t="shared" si="4"/>
        <v>34.0206751027128</v>
      </c>
      <c r="F30" s="734">
        <f t="shared" si="4"/>
        <v>26.13798483532175</v>
      </c>
      <c r="G30" s="734">
        <f t="shared" si="4"/>
        <v>18.823921235826617</v>
      </c>
      <c r="H30" s="734">
        <f t="shared" si="4"/>
        <v>12.371325382694888</v>
      </c>
      <c r="I30" s="734">
        <f t="shared" si="4"/>
        <v>8.931994259705023</v>
      </c>
      <c r="J30" s="734">
        <f t="shared" si="4"/>
        <v>6.698995694778767</v>
      </c>
      <c r="K30" s="734">
        <f>K28/K29*100</f>
        <v>4.465997129852512</v>
      </c>
      <c r="L30" s="749">
        <f>L28/L29*100</f>
        <v>2.232998564926256</v>
      </c>
    </row>
    <row r="31" spans="1:12" ht="15.75" thickTop="1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</row>
    <row r="32" spans="1:12" ht="15">
      <c r="A32" s="285" t="s">
        <v>12</v>
      </c>
      <c r="B32" s="285" t="s">
        <v>12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</row>
    <row r="33" spans="1:12" ht="15">
      <c r="A33" s="285" t="s">
        <v>12</v>
      </c>
      <c r="B33" s="285" t="s">
        <v>12</v>
      </c>
      <c r="C33" s="285"/>
      <c r="D33" s="285"/>
      <c r="E33" s="285" t="s">
        <v>12</v>
      </c>
      <c r="F33" s="285"/>
      <c r="G33" s="285"/>
      <c r="H33" s="285"/>
      <c r="I33" s="285"/>
      <c r="J33" s="285"/>
      <c r="K33" s="285"/>
      <c r="L33" s="285"/>
    </row>
    <row r="34" spans="1:12" ht="15">
      <c r="A34" s="285"/>
      <c r="B34" s="285" t="s">
        <v>12</v>
      </c>
      <c r="C34" s="285"/>
      <c r="D34" s="285" t="s">
        <v>12</v>
      </c>
      <c r="E34" s="285"/>
      <c r="F34" s="285"/>
      <c r="G34" s="285"/>
      <c r="H34" s="285"/>
      <c r="I34" s="285"/>
      <c r="J34" s="285"/>
      <c r="K34" s="285"/>
      <c r="L34" s="285"/>
    </row>
    <row r="35" spans="1:12" ht="15">
      <c r="A35" s="285"/>
      <c r="B35" s="285"/>
      <c r="C35" s="285"/>
      <c r="D35" s="285" t="s">
        <v>12</v>
      </c>
      <c r="E35" s="285" t="s">
        <v>12</v>
      </c>
      <c r="F35" s="285"/>
      <c r="G35" s="285"/>
      <c r="H35" s="285"/>
      <c r="I35" s="285"/>
      <c r="J35" s="285"/>
      <c r="K35" s="285"/>
      <c r="L35" s="285"/>
    </row>
    <row r="36" spans="1:12" ht="1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</row>
  </sheetData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24">
      <selection activeCell="A40" sqref="A40"/>
    </sheetView>
  </sheetViews>
  <sheetFormatPr defaultColWidth="9.00390625" defaultRowHeight="12.75"/>
  <cols>
    <col min="1" max="1" width="3.75390625" style="0" customWidth="1"/>
    <col min="2" max="2" width="40.875" style="0" customWidth="1"/>
    <col min="3" max="3" width="10.75390625" style="0" hidden="1" customWidth="1"/>
    <col min="4" max="4" width="9.875" style="0" customWidth="1"/>
    <col min="5" max="5" width="10.125" style="0" customWidth="1"/>
    <col min="6" max="6" width="10.375" style="0" customWidth="1"/>
    <col min="7" max="7" width="9.875" style="0" customWidth="1"/>
    <col min="8" max="14" width="10.125" style="0" customWidth="1"/>
  </cols>
  <sheetData>
    <row r="2" ht="12.75">
      <c r="B2" t="s">
        <v>392</v>
      </c>
    </row>
    <row r="3" ht="12.75">
      <c r="B3" t="s">
        <v>393</v>
      </c>
    </row>
    <row r="4" spans="2:14" ht="15.75">
      <c r="B4" s="329" t="s">
        <v>571</v>
      </c>
      <c r="C4" s="751" t="s">
        <v>12</v>
      </c>
      <c r="D4" s="33"/>
      <c r="E4" s="33"/>
      <c r="F4" s="751" t="s">
        <v>416</v>
      </c>
      <c r="G4" s="33"/>
      <c r="H4" s="33"/>
      <c r="I4" s="33"/>
      <c r="J4" s="33"/>
      <c r="K4" s="33"/>
      <c r="L4" s="33"/>
      <c r="M4" s="33"/>
      <c r="N4" s="33"/>
    </row>
    <row r="5" spans="2:14" ht="13.5" thickBot="1">
      <c r="B5" s="709" t="s">
        <v>449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4.25" thickBot="1" thickTop="1">
      <c r="A6" s="710" t="s">
        <v>370</v>
      </c>
      <c r="B6" s="711" t="s">
        <v>1042</v>
      </c>
      <c r="C6" s="712">
        <v>2004</v>
      </c>
      <c r="D6" s="712">
        <v>2005</v>
      </c>
      <c r="E6" s="712">
        <v>2006</v>
      </c>
      <c r="F6" s="712">
        <v>2007</v>
      </c>
      <c r="G6" s="712">
        <v>2008</v>
      </c>
      <c r="H6" s="712">
        <v>2009</v>
      </c>
      <c r="I6" s="712">
        <v>2010</v>
      </c>
      <c r="J6" s="712">
        <v>2011</v>
      </c>
      <c r="K6" s="712">
        <v>2012</v>
      </c>
      <c r="L6" s="712">
        <v>2013</v>
      </c>
      <c r="M6" s="712">
        <v>2014</v>
      </c>
      <c r="N6" s="712">
        <v>2015</v>
      </c>
    </row>
    <row r="7" spans="1:14" ht="13.5" thickTop="1">
      <c r="A7" s="771" t="s">
        <v>367</v>
      </c>
      <c r="B7" s="772" t="s">
        <v>388</v>
      </c>
      <c r="C7" s="773">
        <f>SUM(C8+C13+C14+C15+C16)</f>
        <v>34293</v>
      </c>
      <c r="D7" s="773">
        <f>SUM(D8+D13+D14+D15+D16)</f>
        <v>40331</v>
      </c>
      <c r="E7" s="773">
        <f aca="true" t="shared" si="0" ref="E7:N7">SUM(E8+E13+E14+E15)</f>
        <v>38961</v>
      </c>
      <c r="F7" s="773">
        <f t="shared" si="0"/>
        <v>38961</v>
      </c>
      <c r="G7" s="773">
        <f t="shared" si="0"/>
        <v>38961</v>
      </c>
      <c r="H7" s="773">
        <f t="shared" si="0"/>
        <v>38961</v>
      </c>
      <c r="I7" s="773">
        <f t="shared" si="0"/>
        <v>38961</v>
      </c>
      <c r="J7" s="773">
        <f t="shared" si="0"/>
        <v>38961</v>
      </c>
      <c r="K7" s="773">
        <f t="shared" si="0"/>
        <v>38961</v>
      </c>
      <c r="L7" s="773">
        <f t="shared" si="0"/>
        <v>38961</v>
      </c>
      <c r="M7" s="773">
        <f t="shared" si="0"/>
        <v>38961</v>
      </c>
      <c r="N7" s="773">
        <f t="shared" si="0"/>
        <v>38961</v>
      </c>
    </row>
    <row r="8" spans="1:14" ht="12.75">
      <c r="A8" s="756" t="s">
        <v>450</v>
      </c>
      <c r="B8" s="757" t="s">
        <v>451</v>
      </c>
      <c r="C8" s="758">
        <f aca="true" t="shared" si="1" ref="C8:N8">SUM(C9:C11)</f>
        <v>14333</v>
      </c>
      <c r="D8" s="758">
        <f t="shared" si="1"/>
        <v>15229</v>
      </c>
      <c r="E8" s="758">
        <f t="shared" si="1"/>
        <v>17054</v>
      </c>
      <c r="F8" s="758">
        <f t="shared" si="1"/>
        <v>17054</v>
      </c>
      <c r="G8" s="758">
        <f t="shared" si="1"/>
        <v>17054</v>
      </c>
      <c r="H8" s="758">
        <f t="shared" si="1"/>
        <v>17054</v>
      </c>
      <c r="I8" s="758">
        <f t="shared" si="1"/>
        <v>17054</v>
      </c>
      <c r="J8" s="758">
        <f t="shared" si="1"/>
        <v>17054</v>
      </c>
      <c r="K8" s="758">
        <f t="shared" si="1"/>
        <v>17054</v>
      </c>
      <c r="L8" s="758">
        <f t="shared" si="1"/>
        <v>17054</v>
      </c>
      <c r="M8" s="758">
        <f t="shared" si="1"/>
        <v>17054</v>
      </c>
      <c r="N8" s="758">
        <f t="shared" si="1"/>
        <v>17054</v>
      </c>
    </row>
    <row r="9" spans="1:14" ht="12.75">
      <c r="A9" s="756"/>
      <c r="B9" s="757" t="s">
        <v>452</v>
      </c>
      <c r="C9" s="758">
        <v>8304</v>
      </c>
      <c r="D9" s="758">
        <v>8760</v>
      </c>
      <c r="E9" s="758">
        <v>9904</v>
      </c>
      <c r="F9" s="758">
        <f aca="true" t="shared" si="2" ref="F9:J11">E9*100%</f>
        <v>9904</v>
      </c>
      <c r="G9" s="758">
        <f t="shared" si="2"/>
        <v>9904</v>
      </c>
      <c r="H9" s="758">
        <f t="shared" si="2"/>
        <v>9904</v>
      </c>
      <c r="I9" s="758">
        <f t="shared" si="2"/>
        <v>9904</v>
      </c>
      <c r="J9" s="758">
        <f t="shared" si="2"/>
        <v>9904</v>
      </c>
      <c r="K9" s="758">
        <f aca="true" t="shared" si="3" ref="K9:N11">J9*100%</f>
        <v>9904</v>
      </c>
      <c r="L9" s="758">
        <f t="shared" si="3"/>
        <v>9904</v>
      </c>
      <c r="M9" s="758">
        <f t="shared" si="3"/>
        <v>9904</v>
      </c>
      <c r="N9" s="758">
        <f t="shared" si="3"/>
        <v>9904</v>
      </c>
    </row>
    <row r="10" spans="1:14" ht="12.75">
      <c r="A10" s="756"/>
      <c r="B10" s="757" t="s">
        <v>453</v>
      </c>
      <c r="C10" s="758">
        <v>1727</v>
      </c>
      <c r="D10" s="758">
        <v>1619</v>
      </c>
      <c r="E10" s="758">
        <v>1476</v>
      </c>
      <c r="F10" s="758">
        <f t="shared" si="2"/>
        <v>1476</v>
      </c>
      <c r="G10" s="758">
        <f t="shared" si="2"/>
        <v>1476</v>
      </c>
      <c r="H10" s="758">
        <f t="shared" si="2"/>
        <v>1476</v>
      </c>
      <c r="I10" s="758">
        <f t="shared" si="2"/>
        <v>1476</v>
      </c>
      <c r="J10" s="758">
        <f t="shared" si="2"/>
        <v>1476</v>
      </c>
      <c r="K10" s="758">
        <f t="shared" si="3"/>
        <v>1476</v>
      </c>
      <c r="L10" s="758">
        <f t="shared" si="3"/>
        <v>1476</v>
      </c>
      <c r="M10" s="758">
        <f t="shared" si="3"/>
        <v>1476</v>
      </c>
      <c r="N10" s="758">
        <f t="shared" si="3"/>
        <v>1476</v>
      </c>
    </row>
    <row r="11" spans="1:14" ht="12.75">
      <c r="A11" s="756"/>
      <c r="B11" s="757" t="s">
        <v>454</v>
      </c>
      <c r="C11" s="758">
        <v>4302</v>
      </c>
      <c r="D11" s="758">
        <v>4850</v>
      </c>
      <c r="E11" s="758">
        <v>5674</v>
      </c>
      <c r="F11" s="758">
        <f t="shared" si="2"/>
        <v>5674</v>
      </c>
      <c r="G11" s="758">
        <f t="shared" si="2"/>
        <v>5674</v>
      </c>
      <c r="H11" s="758">
        <f t="shared" si="2"/>
        <v>5674</v>
      </c>
      <c r="I11" s="758">
        <f t="shared" si="2"/>
        <v>5674</v>
      </c>
      <c r="J11" s="758">
        <f t="shared" si="2"/>
        <v>5674</v>
      </c>
      <c r="K11" s="758">
        <f t="shared" si="3"/>
        <v>5674</v>
      </c>
      <c r="L11" s="758">
        <f t="shared" si="3"/>
        <v>5674</v>
      </c>
      <c r="M11" s="758">
        <f t="shared" si="3"/>
        <v>5674</v>
      </c>
      <c r="N11" s="758">
        <f t="shared" si="3"/>
        <v>5674</v>
      </c>
    </row>
    <row r="12" spans="1:14" ht="12.75">
      <c r="A12" s="756"/>
      <c r="B12" s="757" t="s">
        <v>455</v>
      </c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</row>
    <row r="13" spans="1:14" ht="12.75">
      <c r="A13" s="756" t="s">
        <v>456</v>
      </c>
      <c r="B13" s="759" t="s">
        <v>1043</v>
      </c>
      <c r="C13" s="758">
        <v>13657</v>
      </c>
      <c r="D13" s="758">
        <v>13159</v>
      </c>
      <c r="E13" s="758">
        <v>12927</v>
      </c>
      <c r="F13" s="758">
        <f aca="true" t="shared" si="4" ref="F13:I14">E13*100%</f>
        <v>12927</v>
      </c>
      <c r="G13" s="758">
        <f t="shared" si="4"/>
        <v>12927</v>
      </c>
      <c r="H13" s="758">
        <f t="shared" si="4"/>
        <v>12927</v>
      </c>
      <c r="I13" s="758">
        <f t="shared" si="4"/>
        <v>12927</v>
      </c>
      <c r="J13" s="758">
        <f aca="true" t="shared" si="5" ref="J13:N14">I13*100%</f>
        <v>12927</v>
      </c>
      <c r="K13" s="758">
        <f t="shared" si="5"/>
        <v>12927</v>
      </c>
      <c r="L13" s="758">
        <f t="shared" si="5"/>
        <v>12927</v>
      </c>
      <c r="M13" s="758">
        <f t="shared" si="5"/>
        <v>12927</v>
      </c>
      <c r="N13" s="758">
        <f t="shared" si="5"/>
        <v>12927</v>
      </c>
    </row>
    <row r="14" spans="1:14" ht="12.75">
      <c r="A14" s="756" t="s">
        <v>457</v>
      </c>
      <c r="B14" s="757" t="s">
        <v>458</v>
      </c>
      <c r="C14" s="758">
        <v>4693</v>
      </c>
      <c r="D14" s="758">
        <v>6368</v>
      </c>
      <c r="E14" s="758">
        <v>7962</v>
      </c>
      <c r="F14" s="758">
        <f t="shared" si="4"/>
        <v>7962</v>
      </c>
      <c r="G14" s="758">
        <f t="shared" si="4"/>
        <v>7962</v>
      </c>
      <c r="H14" s="758">
        <f t="shared" si="4"/>
        <v>7962</v>
      </c>
      <c r="I14" s="758">
        <f t="shared" si="4"/>
        <v>7962</v>
      </c>
      <c r="J14" s="758">
        <f t="shared" si="5"/>
        <v>7962</v>
      </c>
      <c r="K14" s="758">
        <f t="shared" si="5"/>
        <v>7962</v>
      </c>
      <c r="L14" s="758">
        <f t="shared" si="5"/>
        <v>7962</v>
      </c>
      <c r="M14" s="758">
        <f t="shared" si="5"/>
        <v>7962</v>
      </c>
      <c r="N14" s="758">
        <f t="shared" si="5"/>
        <v>7962</v>
      </c>
    </row>
    <row r="15" spans="1:14" ht="12.75">
      <c r="A15" s="756" t="s">
        <v>459</v>
      </c>
      <c r="B15" s="757" t="s">
        <v>460</v>
      </c>
      <c r="C15" s="758">
        <v>1583</v>
      </c>
      <c r="D15" s="758">
        <v>1768</v>
      </c>
      <c r="E15" s="758">
        <v>1018</v>
      </c>
      <c r="F15" s="758">
        <f aca="true" t="shared" si="6" ref="F15:N15">E15*100%</f>
        <v>1018</v>
      </c>
      <c r="G15" s="758">
        <f t="shared" si="6"/>
        <v>1018</v>
      </c>
      <c r="H15" s="758">
        <f t="shared" si="6"/>
        <v>1018</v>
      </c>
      <c r="I15" s="758">
        <f t="shared" si="6"/>
        <v>1018</v>
      </c>
      <c r="J15" s="758">
        <f t="shared" si="6"/>
        <v>1018</v>
      </c>
      <c r="K15" s="758">
        <f t="shared" si="6"/>
        <v>1018</v>
      </c>
      <c r="L15" s="758">
        <f t="shared" si="6"/>
        <v>1018</v>
      </c>
      <c r="M15" s="758">
        <f t="shared" si="6"/>
        <v>1018</v>
      </c>
      <c r="N15" s="758">
        <f t="shared" si="6"/>
        <v>1018</v>
      </c>
    </row>
    <row r="16" spans="1:14" ht="12.75">
      <c r="A16" s="756" t="s">
        <v>461</v>
      </c>
      <c r="B16" s="757" t="s">
        <v>462</v>
      </c>
      <c r="C16" s="758">
        <v>27</v>
      </c>
      <c r="D16" s="758">
        <v>3807</v>
      </c>
      <c r="E16" s="758">
        <v>845</v>
      </c>
      <c r="F16" s="758"/>
      <c r="G16" s="758"/>
      <c r="H16" s="758"/>
      <c r="I16" s="758"/>
      <c r="J16" s="758"/>
      <c r="K16" s="758"/>
      <c r="L16" s="758"/>
      <c r="M16" s="758"/>
      <c r="N16" s="758"/>
    </row>
    <row r="17" spans="1:14" ht="12.75">
      <c r="A17" s="777" t="s">
        <v>368</v>
      </c>
      <c r="B17" s="778" t="s">
        <v>389</v>
      </c>
      <c r="C17" s="779">
        <f aca="true" t="shared" si="7" ref="C17:N17">SUM(C18+C19)</f>
        <v>34613</v>
      </c>
      <c r="D17" s="779">
        <f t="shared" si="7"/>
        <v>42966</v>
      </c>
      <c r="E17" s="779">
        <f t="shared" si="7"/>
        <v>45956</v>
      </c>
      <c r="F17" s="779">
        <f t="shared" si="7"/>
        <v>36130</v>
      </c>
      <c r="G17" s="779">
        <f t="shared" si="7"/>
        <v>36130</v>
      </c>
      <c r="H17" s="779">
        <f t="shared" si="7"/>
        <v>36130</v>
      </c>
      <c r="I17" s="779">
        <f t="shared" si="7"/>
        <v>36130</v>
      </c>
      <c r="J17" s="779">
        <f t="shared" si="7"/>
        <v>36130</v>
      </c>
      <c r="K17" s="779">
        <f t="shared" si="7"/>
        <v>36130</v>
      </c>
      <c r="L17" s="779">
        <f t="shared" si="7"/>
        <v>36130</v>
      </c>
      <c r="M17" s="779">
        <f t="shared" si="7"/>
        <v>36130</v>
      </c>
      <c r="N17" s="779">
        <f t="shared" si="7"/>
        <v>36130</v>
      </c>
    </row>
    <row r="18" spans="1:14" ht="12.75">
      <c r="A18" s="768" t="s">
        <v>450</v>
      </c>
      <c r="B18" s="769" t="s">
        <v>763</v>
      </c>
      <c r="C18" s="770">
        <v>29326</v>
      </c>
      <c r="D18" s="770">
        <v>33441</v>
      </c>
      <c r="E18" s="770">
        <v>34654</v>
      </c>
      <c r="F18" s="770">
        <f aca="true" t="shared" si="8" ref="F18:N18">E18*100%</f>
        <v>34654</v>
      </c>
      <c r="G18" s="770">
        <f t="shared" si="8"/>
        <v>34654</v>
      </c>
      <c r="H18" s="770">
        <f t="shared" si="8"/>
        <v>34654</v>
      </c>
      <c r="I18" s="770">
        <f t="shared" si="8"/>
        <v>34654</v>
      </c>
      <c r="J18" s="770">
        <f t="shared" si="8"/>
        <v>34654</v>
      </c>
      <c r="K18" s="770">
        <f t="shared" si="8"/>
        <v>34654</v>
      </c>
      <c r="L18" s="770">
        <f t="shared" si="8"/>
        <v>34654</v>
      </c>
      <c r="M18" s="770">
        <f t="shared" si="8"/>
        <v>34654</v>
      </c>
      <c r="N18" s="770">
        <f t="shared" si="8"/>
        <v>34654</v>
      </c>
    </row>
    <row r="19" spans="1:14" ht="12.75">
      <c r="A19" s="756" t="s">
        <v>456</v>
      </c>
      <c r="B19" s="757" t="s">
        <v>463</v>
      </c>
      <c r="C19" s="758">
        <v>5287</v>
      </c>
      <c r="D19" s="758">
        <v>9525</v>
      </c>
      <c r="E19" s="758">
        <v>11302</v>
      </c>
      <c r="F19" s="758">
        <f aca="true" t="shared" si="9" ref="F19:N19">F10+F16</f>
        <v>1476</v>
      </c>
      <c r="G19" s="758">
        <f t="shared" si="9"/>
        <v>1476</v>
      </c>
      <c r="H19" s="758">
        <f t="shared" si="9"/>
        <v>1476</v>
      </c>
      <c r="I19" s="758">
        <f t="shared" si="9"/>
        <v>1476</v>
      </c>
      <c r="J19" s="758">
        <f t="shared" si="9"/>
        <v>1476</v>
      </c>
      <c r="K19" s="758">
        <f t="shared" si="9"/>
        <v>1476</v>
      </c>
      <c r="L19" s="758">
        <f t="shared" si="9"/>
        <v>1476</v>
      </c>
      <c r="M19" s="758">
        <f t="shared" si="9"/>
        <v>1476</v>
      </c>
      <c r="N19" s="758">
        <f t="shared" si="9"/>
        <v>1476</v>
      </c>
    </row>
    <row r="20" spans="1:14" ht="12.75">
      <c r="A20" s="777" t="s">
        <v>369</v>
      </c>
      <c r="B20" s="778" t="s">
        <v>390</v>
      </c>
      <c r="C20" s="780">
        <f aca="true" t="shared" si="10" ref="C20:N20">SUM(C21+C25+C29+C30)</f>
        <v>2338</v>
      </c>
      <c r="D20" s="780">
        <f t="shared" si="10"/>
        <v>2905</v>
      </c>
      <c r="E20" s="780">
        <f t="shared" si="10"/>
        <v>2303</v>
      </c>
      <c r="F20" s="780">
        <f t="shared" si="10"/>
        <v>2951</v>
      </c>
      <c r="G20" s="780">
        <f t="shared" si="10"/>
        <v>3566</v>
      </c>
      <c r="H20" s="780">
        <f t="shared" si="10"/>
        <v>3228</v>
      </c>
      <c r="I20" s="780">
        <f t="shared" si="10"/>
        <v>2791</v>
      </c>
      <c r="J20" s="780">
        <f t="shared" si="10"/>
        <v>1540</v>
      </c>
      <c r="K20" s="780">
        <f t="shared" si="10"/>
        <v>1025</v>
      </c>
      <c r="L20" s="780">
        <f t="shared" si="10"/>
        <v>984</v>
      </c>
      <c r="M20" s="780">
        <f t="shared" si="10"/>
        <v>942</v>
      </c>
      <c r="N20" s="780">
        <f t="shared" si="10"/>
        <v>901</v>
      </c>
    </row>
    <row r="21" spans="1:14" ht="12.75">
      <c r="A21" s="768" t="s">
        <v>450</v>
      </c>
      <c r="B21" s="769" t="s">
        <v>391</v>
      </c>
      <c r="C21" s="770">
        <f aca="true" t="shared" si="11" ref="C21:I21">SUM(C22:C24)</f>
        <v>2108</v>
      </c>
      <c r="D21" s="770">
        <f t="shared" si="11"/>
        <v>2642</v>
      </c>
      <c r="E21" s="770">
        <f>SUM(E22:E24)</f>
        <v>2244</v>
      </c>
      <c r="F21" s="770">
        <f t="shared" si="11"/>
        <v>2554</v>
      </c>
      <c r="G21" s="770">
        <f t="shared" si="11"/>
        <v>1885</v>
      </c>
      <c r="H21" s="770">
        <f t="shared" si="11"/>
        <v>1594</v>
      </c>
      <c r="I21" s="770">
        <f t="shared" si="11"/>
        <v>1204</v>
      </c>
      <c r="J21" s="770">
        <f>SUM(J22:J24)</f>
        <v>0</v>
      </c>
      <c r="K21" s="770">
        <f>SUM(K22:K24)</f>
        <v>0</v>
      </c>
      <c r="L21" s="770">
        <f>SUM(L22:L24)</f>
        <v>0</v>
      </c>
      <c r="M21" s="770">
        <f>SUM(M22:M24)</f>
        <v>0</v>
      </c>
      <c r="N21" s="770">
        <f>SUM(N22:N24)</f>
        <v>0</v>
      </c>
    </row>
    <row r="22" spans="1:14" ht="12.75">
      <c r="A22" s="756"/>
      <c r="B22" s="757" t="s">
        <v>374</v>
      </c>
      <c r="C22" s="758">
        <v>1805</v>
      </c>
      <c r="D22" s="758">
        <v>2296</v>
      </c>
      <c r="E22" s="758">
        <v>1904</v>
      </c>
      <c r="F22" s="758">
        <v>2308</v>
      </c>
      <c r="G22" s="758">
        <v>1731</v>
      </c>
      <c r="H22" s="758">
        <v>1510</v>
      </c>
      <c r="I22" s="758">
        <v>1174</v>
      </c>
      <c r="J22" s="758">
        <v>0</v>
      </c>
      <c r="K22" s="758"/>
      <c r="L22" s="758"/>
      <c r="M22" s="758"/>
      <c r="N22" s="758"/>
    </row>
    <row r="23" spans="1:14" ht="42" customHeight="1">
      <c r="A23" s="756"/>
      <c r="B23" s="760" t="s">
        <v>383</v>
      </c>
      <c r="C23" s="758">
        <v>0</v>
      </c>
      <c r="D23" s="758">
        <v>0</v>
      </c>
      <c r="E23" s="758"/>
      <c r="F23" s="758"/>
      <c r="G23" s="758"/>
      <c r="H23" s="758"/>
      <c r="I23" s="758"/>
      <c r="J23" s="758"/>
      <c r="K23" s="758"/>
      <c r="L23" s="758"/>
      <c r="M23" s="758"/>
      <c r="N23" s="758"/>
    </row>
    <row r="24" spans="1:14" ht="12.75">
      <c r="A24" s="756"/>
      <c r="B24" s="757" t="s">
        <v>375</v>
      </c>
      <c r="C24" s="758">
        <v>303</v>
      </c>
      <c r="D24" s="758">
        <v>346</v>
      </c>
      <c r="E24" s="758">
        <v>340</v>
      </c>
      <c r="F24" s="758">
        <v>246</v>
      </c>
      <c r="G24" s="758">
        <v>154</v>
      </c>
      <c r="H24" s="758">
        <v>84</v>
      </c>
      <c r="I24" s="758">
        <v>30</v>
      </c>
      <c r="J24" s="758">
        <v>0</v>
      </c>
      <c r="K24" s="758"/>
      <c r="L24" s="758"/>
      <c r="M24" s="758"/>
      <c r="N24" s="758"/>
    </row>
    <row r="25" spans="1:14" ht="12.75">
      <c r="A25" s="756" t="s">
        <v>456</v>
      </c>
      <c r="B25" s="757" t="s">
        <v>376</v>
      </c>
      <c r="C25" s="758">
        <f aca="true" t="shared" si="12" ref="C25:I25">SUM(C26:C28)</f>
        <v>0</v>
      </c>
      <c r="D25" s="758">
        <f>SUM(D26:D28)</f>
        <v>0</v>
      </c>
      <c r="E25" s="758">
        <f>SUM(E26:E28)</f>
        <v>59</v>
      </c>
      <c r="F25" s="758">
        <f t="shared" si="12"/>
        <v>397</v>
      </c>
      <c r="G25" s="758">
        <f t="shared" si="12"/>
        <v>1681</v>
      </c>
      <c r="H25" s="758">
        <f t="shared" si="12"/>
        <v>1634</v>
      </c>
      <c r="I25" s="758">
        <f t="shared" si="12"/>
        <v>1587</v>
      </c>
      <c r="J25" s="758">
        <f>SUM(J26:J28)</f>
        <v>1540</v>
      </c>
      <c r="K25" s="758">
        <f>SUM(K26:K28)</f>
        <v>1025</v>
      </c>
      <c r="L25" s="758">
        <f>SUM(L26:L28)</f>
        <v>984</v>
      </c>
      <c r="M25" s="758">
        <f>SUM(M26:M28)</f>
        <v>942</v>
      </c>
      <c r="N25" s="758">
        <f>SUM(N26:N28)</f>
        <v>901</v>
      </c>
    </row>
    <row r="26" spans="1:14" ht="12.75">
      <c r="A26" s="756"/>
      <c r="B26" s="761" t="s">
        <v>377</v>
      </c>
      <c r="C26" s="758"/>
      <c r="D26" s="758"/>
      <c r="E26" s="762">
        <v>0</v>
      </c>
      <c r="F26" s="762">
        <v>43</v>
      </c>
      <c r="G26" s="762">
        <v>1340</v>
      </c>
      <c r="H26" s="762">
        <v>1340</v>
      </c>
      <c r="I26" s="762">
        <v>1340</v>
      </c>
      <c r="J26" s="762">
        <v>1340</v>
      </c>
      <c r="K26" s="762">
        <v>870</v>
      </c>
      <c r="L26" s="762">
        <v>870</v>
      </c>
      <c r="M26" s="762">
        <v>870</v>
      </c>
      <c r="N26" s="762">
        <v>870</v>
      </c>
    </row>
    <row r="27" spans="1:14" ht="38.25">
      <c r="A27" s="756"/>
      <c r="B27" s="760" t="s">
        <v>383</v>
      </c>
      <c r="C27" s="758"/>
      <c r="D27" s="758"/>
      <c r="E27" s="762"/>
      <c r="F27" s="762"/>
      <c r="G27" s="762"/>
      <c r="H27" s="762"/>
      <c r="I27" s="762"/>
      <c r="J27" s="762"/>
      <c r="K27" s="762"/>
      <c r="L27" s="762"/>
      <c r="M27" s="762"/>
      <c r="N27" s="762"/>
    </row>
    <row r="28" spans="1:14" ht="12.75">
      <c r="A28" s="756"/>
      <c r="B28" s="757" t="s">
        <v>375</v>
      </c>
      <c r="C28" s="758">
        <v>0</v>
      </c>
      <c r="D28" s="758">
        <v>0</v>
      </c>
      <c r="E28" s="758">
        <v>59</v>
      </c>
      <c r="F28" s="758">
        <v>354</v>
      </c>
      <c r="G28" s="758">
        <v>341</v>
      </c>
      <c r="H28" s="758">
        <v>294</v>
      </c>
      <c r="I28" s="758">
        <v>247</v>
      </c>
      <c r="J28" s="758">
        <v>200</v>
      </c>
      <c r="K28" s="758">
        <v>155</v>
      </c>
      <c r="L28" s="758">
        <v>114</v>
      </c>
      <c r="M28" s="758">
        <v>72</v>
      </c>
      <c r="N28" s="758">
        <v>31</v>
      </c>
    </row>
    <row r="29" spans="1:14" ht="12.75">
      <c r="A29" s="756" t="s">
        <v>457</v>
      </c>
      <c r="B29" s="757" t="s">
        <v>464</v>
      </c>
      <c r="C29" s="758">
        <v>230</v>
      </c>
      <c r="D29" s="758">
        <v>263</v>
      </c>
      <c r="E29" s="758">
        <v>0</v>
      </c>
      <c r="F29" s="758">
        <v>0</v>
      </c>
      <c r="G29" s="758">
        <v>0</v>
      </c>
      <c r="H29" s="758">
        <v>0</v>
      </c>
      <c r="I29" s="758">
        <v>0</v>
      </c>
      <c r="J29" s="758">
        <v>0</v>
      </c>
      <c r="K29" s="758">
        <v>0</v>
      </c>
      <c r="L29" s="758">
        <v>0</v>
      </c>
      <c r="M29" s="758">
        <v>0</v>
      </c>
      <c r="N29" s="758">
        <v>0</v>
      </c>
    </row>
    <row r="30" spans="1:14" ht="12.75">
      <c r="A30" s="774" t="s">
        <v>459</v>
      </c>
      <c r="B30" s="775" t="s">
        <v>378</v>
      </c>
      <c r="C30" s="776">
        <v>0</v>
      </c>
      <c r="D30" s="776">
        <v>0</v>
      </c>
      <c r="E30" s="776">
        <v>0</v>
      </c>
      <c r="F30" s="776">
        <v>0</v>
      </c>
      <c r="G30" s="776">
        <v>0</v>
      </c>
      <c r="H30" s="776">
        <v>0</v>
      </c>
      <c r="I30" s="776">
        <v>0</v>
      </c>
      <c r="J30" s="776">
        <v>0</v>
      </c>
      <c r="K30" s="776">
        <v>0</v>
      </c>
      <c r="L30" s="776">
        <v>0</v>
      </c>
      <c r="M30" s="776">
        <v>0</v>
      </c>
      <c r="N30" s="776">
        <v>0</v>
      </c>
    </row>
    <row r="31" spans="1:14" ht="12.75">
      <c r="A31" s="777" t="s">
        <v>919</v>
      </c>
      <c r="B31" s="778" t="s">
        <v>465</v>
      </c>
      <c r="C31" s="780">
        <f aca="true" t="shared" si="13" ref="C31:N31">SUM(C7-C17)</f>
        <v>-320</v>
      </c>
      <c r="D31" s="780">
        <f t="shared" si="13"/>
        <v>-2635</v>
      </c>
      <c r="E31" s="780">
        <f t="shared" si="13"/>
        <v>-6995</v>
      </c>
      <c r="F31" s="780">
        <f t="shared" si="13"/>
        <v>2831</v>
      </c>
      <c r="G31" s="780">
        <f t="shared" si="13"/>
        <v>2831</v>
      </c>
      <c r="H31" s="780">
        <f t="shared" si="13"/>
        <v>2831</v>
      </c>
      <c r="I31" s="780">
        <f t="shared" si="13"/>
        <v>2831</v>
      </c>
      <c r="J31" s="780">
        <f t="shared" si="13"/>
        <v>2831</v>
      </c>
      <c r="K31" s="780">
        <f t="shared" si="13"/>
        <v>2831</v>
      </c>
      <c r="L31" s="780">
        <f t="shared" si="13"/>
        <v>2831</v>
      </c>
      <c r="M31" s="780">
        <f t="shared" si="13"/>
        <v>2831</v>
      </c>
      <c r="N31" s="780">
        <f t="shared" si="13"/>
        <v>2831</v>
      </c>
    </row>
    <row r="32" spans="1:14" ht="12.75">
      <c r="A32" s="752"/>
      <c r="B32" s="713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</row>
    <row r="33" spans="1:14" ht="12.75">
      <c r="A33" s="777" t="s">
        <v>466</v>
      </c>
      <c r="B33" s="784" t="s">
        <v>379</v>
      </c>
      <c r="C33" s="780">
        <f>5535-C22+714+1227+400+241</f>
        <v>6312</v>
      </c>
      <c r="D33" s="780">
        <f>C33-D22-D26+1638+2907+66</f>
        <v>8627</v>
      </c>
      <c r="E33" s="780">
        <f>D33-E22-E26-E27+6978+1905</f>
        <v>15606</v>
      </c>
      <c r="F33" s="780">
        <f aca="true" t="shared" si="14" ref="F33:N33">E33-F22-F26-F27</f>
        <v>13255</v>
      </c>
      <c r="G33" s="780">
        <f t="shared" si="14"/>
        <v>10184</v>
      </c>
      <c r="H33" s="780">
        <f t="shared" si="14"/>
        <v>7334</v>
      </c>
      <c r="I33" s="780">
        <f t="shared" si="14"/>
        <v>4820</v>
      </c>
      <c r="J33" s="780">
        <f t="shared" si="14"/>
        <v>3480</v>
      </c>
      <c r="K33" s="780">
        <f t="shared" si="14"/>
        <v>2610</v>
      </c>
      <c r="L33" s="780">
        <f t="shared" si="14"/>
        <v>1740</v>
      </c>
      <c r="M33" s="780">
        <f t="shared" si="14"/>
        <v>870</v>
      </c>
      <c r="N33" s="780">
        <f t="shared" si="14"/>
        <v>0</v>
      </c>
    </row>
    <row r="34" spans="1:14" ht="38.25">
      <c r="A34" s="781"/>
      <c r="B34" s="783" t="s">
        <v>380</v>
      </c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</row>
    <row r="35" spans="1:14" ht="12.75">
      <c r="A35" s="764" t="s">
        <v>381</v>
      </c>
      <c r="B35" s="763" t="s">
        <v>382</v>
      </c>
      <c r="C35" s="765">
        <f aca="true" t="shared" si="15" ref="C35:N35">C33/C7</f>
        <v>0.18406088706149942</v>
      </c>
      <c r="D35" s="765">
        <f t="shared" si="15"/>
        <v>0.21390493664922763</v>
      </c>
      <c r="E35" s="765">
        <f t="shared" si="15"/>
        <v>0.40055440055440056</v>
      </c>
      <c r="F35" s="765">
        <f t="shared" si="15"/>
        <v>0.34021200687867353</v>
      </c>
      <c r="G35" s="765">
        <f t="shared" si="15"/>
        <v>0.26138959472292805</v>
      </c>
      <c r="H35" s="765">
        <f t="shared" si="15"/>
        <v>0.1882395215728549</v>
      </c>
      <c r="I35" s="765">
        <f t="shared" si="15"/>
        <v>0.12371345704679038</v>
      </c>
      <c r="J35" s="765">
        <f t="shared" si="15"/>
        <v>0.08932008932008932</v>
      </c>
      <c r="K35" s="765">
        <f t="shared" si="15"/>
        <v>0.06699006699006699</v>
      </c>
      <c r="L35" s="765">
        <f t="shared" si="15"/>
        <v>0.04466004466004466</v>
      </c>
      <c r="M35" s="765">
        <f t="shared" si="15"/>
        <v>0.02233002233002233</v>
      </c>
      <c r="N35" s="765">
        <f t="shared" si="15"/>
        <v>0</v>
      </c>
    </row>
    <row r="36" spans="1:14" ht="12.75">
      <c r="A36" s="766"/>
      <c r="B36" s="763" t="s">
        <v>384</v>
      </c>
      <c r="C36" s="765">
        <f aca="true" t="shared" si="16" ref="C36:N36">C20/C7</f>
        <v>0.06817717901612574</v>
      </c>
      <c r="D36" s="765">
        <f t="shared" si="16"/>
        <v>0.07202896035307828</v>
      </c>
      <c r="E36" s="765">
        <f t="shared" si="16"/>
        <v>0.059110392443725776</v>
      </c>
      <c r="F36" s="765">
        <f t="shared" si="16"/>
        <v>0.07574240907574241</v>
      </c>
      <c r="G36" s="765">
        <f t="shared" si="16"/>
        <v>0.0915274248607582</v>
      </c>
      <c r="H36" s="765">
        <f t="shared" si="16"/>
        <v>0.08285208285208286</v>
      </c>
      <c r="I36" s="765">
        <f t="shared" si="16"/>
        <v>0.07163573830240497</v>
      </c>
      <c r="J36" s="765">
        <f t="shared" si="16"/>
        <v>0.03952670619337286</v>
      </c>
      <c r="K36" s="765">
        <f t="shared" si="16"/>
        <v>0.026308359641692976</v>
      </c>
      <c r="L36" s="765">
        <f t="shared" si="16"/>
        <v>0.025256025256025254</v>
      </c>
      <c r="M36" s="765">
        <f t="shared" si="16"/>
        <v>0.024178024178024178</v>
      </c>
      <c r="N36" s="765">
        <f t="shared" si="16"/>
        <v>0.02312568979235646</v>
      </c>
    </row>
    <row r="37" spans="1:14" ht="12.75">
      <c r="A37" s="767" t="s">
        <v>385</v>
      </c>
      <c r="B37" s="763" t="s">
        <v>386</v>
      </c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</row>
    <row r="38" spans="1:14" ht="13.5" thickBot="1">
      <c r="A38" s="753"/>
      <c r="B38" s="754" t="s">
        <v>387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</row>
    <row r="39" ht="13.5" thickTop="1">
      <c r="B39" s="33"/>
    </row>
  </sheetData>
  <printOptions/>
  <pageMargins left="0.1968503937007874" right="0" top="0.7874015748031497" bottom="0.5905511811023623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31.125" style="0" customWidth="1"/>
  </cols>
  <sheetData>
    <row r="1" spans="1:4" ht="15.75">
      <c r="A1" s="170"/>
      <c r="B1" s="170"/>
      <c r="C1" s="170" t="s">
        <v>577</v>
      </c>
      <c r="D1" s="170"/>
    </row>
    <row r="2" spans="1:4" ht="15.75">
      <c r="A2" s="170"/>
      <c r="B2" s="170"/>
      <c r="C2" s="170" t="s">
        <v>522</v>
      </c>
      <c r="D2" s="170"/>
    </row>
    <row r="3" spans="1:4" ht="15.75">
      <c r="A3" s="170"/>
      <c r="B3" s="170"/>
      <c r="C3" s="170" t="s">
        <v>576</v>
      </c>
      <c r="D3" s="170"/>
    </row>
    <row r="4" spans="1:4" ht="15.75">
      <c r="A4" s="170"/>
      <c r="B4" s="170"/>
      <c r="C4" s="170"/>
      <c r="D4" s="170"/>
    </row>
    <row r="5" spans="1:4" ht="15.75">
      <c r="A5" s="170"/>
      <c r="B5" s="170"/>
      <c r="C5" s="170"/>
      <c r="D5" s="170"/>
    </row>
    <row r="6" spans="1:4" ht="15.75">
      <c r="A6" s="170"/>
      <c r="B6" s="170" t="s">
        <v>12</v>
      </c>
      <c r="C6" s="193" t="s">
        <v>806</v>
      </c>
      <c r="D6" s="170"/>
    </row>
    <row r="7" spans="1:4" ht="15.75">
      <c r="A7" s="170"/>
      <c r="B7" s="170"/>
      <c r="C7" s="193" t="s">
        <v>587</v>
      </c>
      <c r="D7" s="170"/>
    </row>
    <row r="8" spans="1:4" ht="15.75">
      <c r="A8" s="170"/>
      <c r="B8" s="170"/>
      <c r="C8" s="194"/>
      <c r="D8" s="170"/>
    </row>
    <row r="9" spans="1:4" ht="16.5" thickBot="1">
      <c r="A9" s="170"/>
      <c r="B9" s="170"/>
      <c r="C9" s="170"/>
      <c r="D9" s="170" t="s">
        <v>793</v>
      </c>
    </row>
    <row r="10" spans="1:4" ht="17.25" thickBot="1" thickTop="1">
      <c r="A10" s="195" t="s">
        <v>217</v>
      </c>
      <c r="B10" s="195" t="s">
        <v>550</v>
      </c>
      <c r="C10" s="196" t="s">
        <v>794</v>
      </c>
      <c r="D10" s="195" t="s">
        <v>756</v>
      </c>
    </row>
    <row r="11" spans="1:4" ht="16.5" thickTop="1">
      <c r="A11" s="177"/>
      <c r="B11" s="178"/>
      <c r="C11" s="179"/>
      <c r="D11" s="180"/>
    </row>
    <row r="12" spans="1:5" ht="15.75">
      <c r="A12" s="177">
        <v>921</v>
      </c>
      <c r="B12" s="178">
        <v>92109</v>
      </c>
      <c r="C12" s="179" t="s">
        <v>816</v>
      </c>
      <c r="D12" s="180">
        <f>'zał.nr 2 wydatki'!E535</f>
        <v>593600</v>
      </c>
      <c r="E12" t="s">
        <v>12</v>
      </c>
    </row>
    <row r="13" spans="1:4" ht="15.75">
      <c r="A13" s="177"/>
      <c r="B13" s="178"/>
      <c r="C13" s="179" t="s">
        <v>817</v>
      </c>
      <c r="D13" s="180"/>
    </row>
    <row r="14" spans="1:5" ht="15.75">
      <c r="A14" s="177">
        <v>921</v>
      </c>
      <c r="B14" s="178">
        <v>92116</v>
      </c>
      <c r="C14" s="179" t="s">
        <v>818</v>
      </c>
      <c r="D14" s="180">
        <f>'zał.nr 2 wydatki'!E540</f>
        <v>222200</v>
      </c>
      <c r="E14" t="s">
        <v>12</v>
      </c>
    </row>
    <row r="15" spans="1:4" ht="15.75">
      <c r="A15" s="177"/>
      <c r="B15" s="181"/>
      <c r="C15" s="179" t="s">
        <v>819</v>
      </c>
      <c r="D15" s="180"/>
    </row>
    <row r="16" spans="1:4" ht="16.5" thickBot="1">
      <c r="A16" s="180"/>
      <c r="B16" s="181"/>
      <c r="C16" s="179"/>
      <c r="D16" s="180"/>
    </row>
    <row r="17" spans="1:4" ht="17.25" thickBot="1" thickTop="1">
      <c r="A17" s="182" t="s">
        <v>12</v>
      </c>
      <c r="B17" s="183" t="s">
        <v>12</v>
      </c>
      <c r="C17" s="184" t="s">
        <v>798</v>
      </c>
      <c r="D17" s="182">
        <f>SUM(D11:D16)</f>
        <v>815800</v>
      </c>
    </row>
    <row r="18" spans="1:4" ht="16.5" thickTop="1">
      <c r="A18" s="185" t="s">
        <v>12</v>
      </c>
      <c r="B18" s="185" t="s">
        <v>12</v>
      </c>
      <c r="C18" s="170"/>
      <c r="D18" s="185" t="s">
        <v>12</v>
      </c>
    </row>
    <row r="19" spans="1:4" ht="15.75">
      <c r="A19" s="170"/>
      <c r="B19" s="170"/>
      <c r="C19" s="170"/>
      <c r="D19" s="170"/>
    </row>
    <row r="20" spans="1:4" ht="15.75">
      <c r="A20" s="170"/>
      <c r="B20" s="170"/>
      <c r="C20" s="170"/>
      <c r="D20" s="170"/>
    </row>
    <row r="21" spans="1:4" ht="15.75">
      <c r="A21" s="170"/>
      <c r="B21" s="170"/>
      <c r="C21" s="49" t="s">
        <v>12</v>
      </c>
      <c r="D21" s="170"/>
    </row>
    <row r="22" spans="1:4" ht="15.75">
      <c r="A22" s="170"/>
      <c r="B22" s="170"/>
      <c r="C22" s="170"/>
      <c r="D22" s="170"/>
    </row>
    <row r="23" spans="1:4" ht="15.75">
      <c r="A23" s="170"/>
      <c r="B23" s="170"/>
      <c r="C23" s="186" t="s">
        <v>12</v>
      </c>
      <c r="D23" s="170"/>
    </row>
    <row r="24" ht="12.75">
      <c r="C24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1" sqref="E1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6.875" style="0" customWidth="1"/>
    <col min="4" max="4" width="54.875" style="0" customWidth="1"/>
    <col min="5" max="5" width="10.375" style="0" customWidth="1"/>
  </cols>
  <sheetData>
    <row r="1" spans="1:5" ht="15">
      <c r="A1" s="33"/>
      <c r="B1" s="33"/>
      <c r="C1" s="33"/>
      <c r="D1" s="138" t="s">
        <v>447</v>
      </c>
      <c r="E1" s="33"/>
    </row>
    <row r="2" spans="1:5" ht="15">
      <c r="A2" s="33"/>
      <c r="B2" s="33"/>
      <c r="C2" s="33"/>
      <c r="D2" s="138" t="s">
        <v>522</v>
      </c>
      <c r="E2" s="33"/>
    </row>
    <row r="3" spans="1:5" ht="15">
      <c r="A3" s="33"/>
      <c r="B3" s="33"/>
      <c r="C3" s="33"/>
      <c r="D3" s="138" t="s">
        <v>578</v>
      </c>
      <c r="E3" s="33"/>
    </row>
    <row r="4" spans="1:5" ht="15">
      <c r="A4" s="33"/>
      <c r="B4" s="33"/>
      <c r="C4" s="33"/>
      <c r="D4" s="138"/>
      <c r="E4" s="33"/>
    </row>
    <row r="5" spans="1:5" ht="15">
      <c r="A5" s="33"/>
      <c r="B5" s="33"/>
      <c r="C5" s="204" t="s">
        <v>856</v>
      </c>
      <c r="D5" s="138"/>
      <c r="E5" s="33"/>
    </row>
    <row r="6" spans="1:5" ht="14.25">
      <c r="A6" s="33"/>
      <c r="B6" s="33"/>
      <c r="C6" s="204" t="s">
        <v>857</v>
      </c>
      <c r="D6" s="33"/>
      <c r="E6" s="33"/>
    </row>
    <row r="7" spans="1:5" ht="14.25">
      <c r="A7" s="33"/>
      <c r="B7" s="33"/>
      <c r="C7" s="33" t="s">
        <v>12</v>
      </c>
      <c r="D7" s="204" t="s">
        <v>588</v>
      </c>
      <c r="E7" s="33"/>
    </row>
    <row r="8" spans="1:5" ht="15" thickBot="1">
      <c r="A8" s="33"/>
      <c r="B8" s="33"/>
      <c r="C8" s="33"/>
      <c r="D8" s="204" t="s">
        <v>12</v>
      </c>
      <c r="E8" s="33" t="s">
        <v>793</v>
      </c>
    </row>
    <row r="9" spans="1:5" ht="15.75" thickBot="1" thickTop="1">
      <c r="A9" s="205" t="s">
        <v>757</v>
      </c>
      <c r="B9" s="206" t="s">
        <v>217</v>
      </c>
      <c r="C9" s="207" t="s">
        <v>550</v>
      </c>
      <c r="D9" s="206" t="s">
        <v>858</v>
      </c>
      <c r="E9" s="206" t="s">
        <v>756</v>
      </c>
    </row>
    <row r="10" spans="1:5" ht="51.75" thickTop="1">
      <c r="A10" s="208">
        <v>1</v>
      </c>
      <c r="B10" s="144">
        <v>630</v>
      </c>
      <c r="C10" s="144">
        <v>63003</v>
      </c>
      <c r="D10" s="281" t="s">
        <v>242</v>
      </c>
      <c r="E10" s="209">
        <v>3450</v>
      </c>
    </row>
    <row r="11" spans="1:5" ht="25.5">
      <c r="A11" s="37">
        <v>2</v>
      </c>
      <c r="B11" s="60">
        <v>754</v>
      </c>
      <c r="C11" s="60">
        <v>75495</v>
      </c>
      <c r="D11" s="282" t="s">
        <v>244</v>
      </c>
      <c r="E11" s="283">
        <v>2000</v>
      </c>
    </row>
    <row r="12" spans="1:5" ht="25.5">
      <c r="A12" s="37">
        <v>3</v>
      </c>
      <c r="B12" s="60">
        <v>851</v>
      </c>
      <c r="C12" s="60">
        <v>85154</v>
      </c>
      <c r="D12" s="282" t="s">
        <v>439</v>
      </c>
      <c r="E12" s="283">
        <v>27000</v>
      </c>
    </row>
    <row r="13" spans="1:5" ht="12.75">
      <c r="A13" s="37">
        <v>4</v>
      </c>
      <c r="B13" s="60">
        <v>853</v>
      </c>
      <c r="C13" s="60">
        <v>85311</v>
      </c>
      <c r="D13" s="60" t="s">
        <v>859</v>
      </c>
      <c r="E13" s="283">
        <v>6100</v>
      </c>
    </row>
    <row r="14" spans="1:5" ht="25.5">
      <c r="A14" s="37">
        <v>5</v>
      </c>
      <c r="B14" s="60">
        <v>854</v>
      </c>
      <c r="C14" s="60">
        <v>85418</v>
      </c>
      <c r="D14" s="282" t="s">
        <v>422</v>
      </c>
      <c r="E14" s="283">
        <f>'zał.nr 2 wydatki'!E484</f>
        <v>98050</v>
      </c>
    </row>
    <row r="15" spans="1:5" ht="38.25">
      <c r="A15" s="37">
        <v>6</v>
      </c>
      <c r="B15" s="60">
        <v>921</v>
      </c>
      <c r="C15" s="60">
        <v>92105</v>
      </c>
      <c r="D15" s="282" t="s">
        <v>243</v>
      </c>
      <c r="E15" s="283">
        <v>9000</v>
      </c>
    </row>
    <row r="16" spans="1:5" ht="38.25">
      <c r="A16" s="208">
        <v>7</v>
      </c>
      <c r="B16" s="144">
        <v>926</v>
      </c>
      <c r="C16" s="144">
        <v>92605</v>
      </c>
      <c r="D16" s="281" t="s">
        <v>413</v>
      </c>
      <c r="E16" s="209">
        <v>111500</v>
      </c>
    </row>
    <row r="17" spans="1:5" ht="13.5" thickBot="1">
      <c r="A17" s="208" t="s">
        <v>12</v>
      </c>
      <c r="B17" s="144" t="s">
        <v>12</v>
      </c>
      <c r="C17" s="144"/>
      <c r="D17" s="144"/>
      <c r="E17" s="209"/>
    </row>
    <row r="18" spans="1:5" ht="14.25" thickBot="1" thickTop="1">
      <c r="A18" s="210"/>
      <c r="B18" s="211"/>
      <c r="C18" s="211"/>
      <c r="D18" s="211" t="s">
        <v>862</v>
      </c>
      <c r="E18" s="212">
        <f>SUM(E10:E17)</f>
        <v>257100</v>
      </c>
    </row>
    <row r="19" spans="1:5" ht="13.5" thickTop="1">
      <c r="A19" s="33"/>
      <c r="B19" s="33"/>
      <c r="C19" s="33"/>
      <c r="D19" s="33" t="s">
        <v>863</v>
      </c>
      <c r="E19" s="39">
        <f>SUM(E12)</f>
        <v>27000</v>
      </c>
    </row>
    <row r="20" spans="1:5" ht="12.75">
      <c r="A20" s="33"/>
      <c r="B20" s="33"/>
      <c r="C20" s="33"/>
      <c r="D20" s="33"/>
      <c r="E20" s="33"/>
    </row>
    <row r="21" spans="1:5" ht="12.75">
      <c r="A21" s="33"/>
      <c r="B21" s="33"/>
      <c r="C21" s="33"/>
      <c r="D21" s="33"/>
      <c r="E21" s="33"/>
    </row>
    <row r="22" spans="1:5" ht="12.75">
      <c r="A22" s="33"/>
      <c r="B22" s="33"/>
      <c r="C22" s="33"/>
      <c r="D22" s="33"/>
      <c r="E22" s="33"/>
    </row>
    <row r="23" spans="1:5" ht="12.75">
      <c r="A23" s="33"/>
      <c r="B23" s="33"/>
      <c r="C23" s="33"/>
      <c r="D23" s="33"/>
      <c r="E23" s="33"/>
    </row>
    <row r="24" spans="1:5" ht="12.75">
      <c r="A24" s="33"/>
      <c r="B24" s="33"/>
      <c r="C24" s="33"/>
      <c r="D24" s="169" t="s">
        <v>12</v>
      </c>
      <c r="E24" s="33"/>
    </row>
    <row r="25" spans="1:5" ht="12.75">
      <c r="A25" s="33"/>
      <c r="B25" s="33"/>
      <c r="C25" s="33"/>
      <c r="D25" s="169"/>
      <c r="E25" s="33"/>
    </row>
    <row r="26" spans="1:5" ht="12.75">
      <c r="A26" s="33"/>
      <c r="B26" s="33"/>
      <c r="C26" s="33"/>
      <c r="D26" s="169" t="s">
        <v>12</v>
      </c>
      <c r="E26" s="33"/>
    </row>
  </sheetData>
  <printOptions/>
  <pageMargins left="1.3779527559055118" right="0.7874015748031497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29">
      <selection activeCell="K50" sqref="K50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5.625" style="0" customWidth="1"/>
    <col min="4" max="4" width="6.375" style="0" customWidth="1"/>
    <col min="8" max="8" width="8.125" style="0" customWidth="1"/>
    <col min="9" max="9" width="10.125" style="0" customWidth="1"/>
    <col min="11" max="11" width="6.375" style="0" customWidth="1"/>
    <col min="12" max="12" width="7.375" style="0" customWidth="1"/>
    <col min="13" max="13" width="8.25390625" style="0" customWidth="1"/>
    <col min="14" max="14" width="7.75390625" style="0" customWidth="1"/>
    <col min="15" max="15" width="7.875" style="0" customWidth="1"/>
    <col min="17" max="17" width="8.125" style="0" customWidth="1"/>
    <col min="19" max="19" width="8.00390625" style="0" customWidth="1"/>
  </cols>
  <sheetData>
    <row r="1" spans="1:19" ht="12.75">
      <c r="A1" s="72"/>
      <c r="B1" s="72" t="s">
        <v>579</v>
      </c>
      <c r="C1" s="72"/>
      <c r="D1" s="72"/>
      <c r="E1" s="72"/>
      <c r="F1" s="72"/>
      <c r="G1" s="72"/>
      <c r="H1" s="72"/>
      <c r="I1" s="72" t="s">
        <v>12</v>
      </c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2.75">
      <c r="A2" s="72"/>
      <c r="B2" s="72" t="s">
        <v>522</v>
      </c>
      <c r="C2" s="72"/>
      <c r="D2" s="72"/>
      <c r="E2" s="72"/>
      <c r="F2" s="72"/>
      <c r="G2" s="72"/>
      <c r="H2" s="72"/>
      <c r="I2" s="72" t="s">
        <v>12</v>
      </c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2.75">
      <c r="A3" s="72"/>
      <c r="B3" s="74" t="s">
        <v>571</v>
      </c>
      <c r="C3" s="72"/>
      <c r="D3" s="72"/>
      <c r="E3" s="72"/>
      <c r="F3" s="72"/>
      <c r="G3" s="72"/>
      <c r="H3" s="72"/>
      <c r="I3" s="72" t="s">
        <v>12</v>
      </c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2.75">
      <c r="A4" s="72"/>
      <c r="B4" s="72" t="s">
        <v>12</v>
      </c>
      <c r="C4" s="72"/>
      <c r="D4" s="72"/>
      <c r="E4" s="74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3.5" thickBot="1">
      <c r="A5" s="75" t="s">
        <v>584</v>
      </c>
      <c r="B5" s="76"/>
      <c r="C5" s="76"/>
      <c r="D5" s="76"/>
      <c r="E5" s="76"/>
      <c r="F5" s="76"/>
      <c r="G5" s="76"/>
      <c r="H5" s="76"/>
      <c r="I5" s="76" t="s">
        <v>793</v>
      </c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14.25" thickBot="1" thickTop="1">
      <c r="A6" s="77" t="s">
        <v>12</v>
      </c>
      <c r="B6" s="78" t="s">
        <v>12</v>
      </c>
      <c r="C6" s="79" t="s">
        <v>12</v>
      </c>
      <c r="D6" s="78" t="s">
        <v>12</v>
      </c>
      <c r="E6" s="80"/>
      <c r="F6" s="80"/>
      <c r="G6" s="80"/>
      <c r="H6" s="78"/>
      <c r="I6" s="202" t="s">
        <v>538</v>
      </c>
      <c r="J6" s="81"/>
      <c r="K6" s="82" t="s">
        <v>372</v>
      </c>
      <c r="L6" s="81"/>
      <c r="M6" s="82" t="s">
        <v>12</v>
      </c>
      <c r="N6" s="81"/>
      <c r="O6" s="83" t="s">
        <v>12</v>
      </c>
      <c r="P6" s="81" t="s">
        <v>849</v>
      </c>
      <c r="Q6" s="81"/>
      <c r="R6" s="81"/>
      <c r="S6" s="77"/>
    </row>
    <row r="7" spans="1:19" ht="13.5" thickTop="1">
      <c r="A7" s="84"/>
      <c r="B7" s="84"/>
      <c r="C7" s="76"/>
      <c r="D7" s="84" t="s">
        <v>12</v>
      </c>
      <c r="E7" s="85" t="s">
        <v>539</v>
      </c>
      <c r="F7" s="85" t="s">
        <v>540</v>
      </c>
      <c r="G7" s="86" t="s">
        <v>541</v>
      </c>
      <c r="H7" s="91" t="s">
        <v>542</v>
      </c>
      <c r="I7" s="87" t="s">
        <v>543</v>
      </c>
      <c r="J7" s="76" t="s">
        <v>544</v>
      </c>
      <c r="K7" s="77" t="s">
        <v>545</v>
      </c>
      <c r="L7" s="86" t="s">
        <v>545</v>
      </c>
      <c r="M7" s="77" t="s">
        <v>544</v>
      </c>
      <c r="N7" s="88" t="s">
        <v>546</v>
      </c>
      <c r="O7" s="89" t="s">
        <v>547</v>
      </c>
      <c r="P7" s="90">
        <v>2007</v>
      </c>
      <c r="Q7" s="88" t="s">
        <v>547</v>
      </c>
      <c r="R7" s="80">
        <v>2008</v>
      </c>
      <c r="S7" s="85" t="s">
        <v>548</v>
      </c>
    </row>
    <row r="8" spans="1:19" ht="12.75">
      <c r="A8" s="91" t="s">
        <v>370</v>
      </c>
      <c r="B8" s="91" t="s">
        <v>549</v>
      </c>
      <c r="C8" s="92" t="s">
        <v>217</v>
      </c>
      <c r="D8" s="91" t="s">
        <v>550</v>
      </c>
      <c r="E8" s="85" t="s">
        <v>551</v>
      </c>
      <c r="F8" s="85" t="s">
        <v>552</v>
      </c>
      <c r="G8" s="86" t="s">
        <v>553</v>
      </c>
      <c r="H8" s="91" t="s">
        <v>545</v>
      </c>
      <c r="I8" s="87" t="s">
        <v>554</v>
      </c>
      <c r="J8" s="76" t="s">
        <v>555</v>
      </c>
      <c r="K8" s="84" t="s">
        <v>555</v>
      </c>
      <c r="L8" s="86" t="s">
        <v>557</v>
      </c>
      <c r="M8" s="84" t="s">
        <v>556</v>
      </c>
      <c r="N8" s="93" t="s">
        <v>558</v>
      </c>
      <c r="O8" s="94" t="s">
        <v>542</v>
      </c>
      <c r="P8" s="90" t="s">
        <v>12</v>
      </c>
      <c r="Q8" s="94" t="s">
        <v>559</v>
      </c>
      <c r="R8" s="791"/>
      <c r="S8" s="85" t="s">
        <v>560</v>
      </c>
    </row>
    <row r="9" spans="1:19" ht="12.75">
      <c r="A9" s="84"/>
      <c r="B9" s="84"/>
      <c r="C9" s="76"/>
      <c r="D9" s="84"/>
      <c r="E9" s="85" t="s">
        <v>552</v>
      </c>
      <c r="F9" s="85" t="s">
        <v>561</v>
      </c>
      <c r="G9" s="86" t="s">
        <v>873</v>
      </c>
      <c r="H9" s="84" t="s">
        <v>12</v>
      </c>
      <c r="I9" s="277" t="s">
        <v>529</v>
      </c>
      <c r="J9" s="76" t="s">
        <v>718</v>
      </c>
      <c r="K9" s="84" t="s">
        <v>719</v>
      </c>
      <c r="L9" s="86" t="s">
        <v>720</v>
      </c>
      <c r="M9" s="84" t="s">
        <v>721</v>
      </c>
      <c r="N9" s="93" t="s">
        <v>722</v>
      </c>
      <c r="O9" s="95" t="s">
        <v>544</v>
      </c>
      <c r="P9" s="95" t="s">
        <v>544</v>
      </c>
      <c r="Q9" s="95" t="s">
        <v>544</v>
      </c>
      <c r="R9" s="96" t="s">
        <v>723</v>
      </c>
      <c r="S9" s="85" t="s">
        <v>724</v>
      </c>
    </row>
    <row r="10" spans="1:19" ht="12.75">
      <c r="A10" s="84"/>
      <c r="B10" s="84"/>
      <c r="C10" s="76"/>
      <c r="D10" s="84"/>
      <c r="E10" s="86"/>
      <c r="F10" s="86"/>
      <c r="G10" s="86" t="s">
        <v>725</v>
      </c>
      <c r="H10" s="86"/>
      <c r="I10" s="87" t="s">
        <v>561</v>
      </c>
      <c r="J10" s="76"/>
      <c r="K10" s="84" t="s">
        <v>727</v>
      </c>
      <c r="L10" s="86" t="s">
        <v>728</v>
      </c>
      <c r="M10" s="84" t="s">
        <v>729</v>
      </c>
      <c r="N10" s="93" t="s">
        <v>12</v>
      </c>
      <c r="O10" s="91" t="s">
        <v>730</v>
      </c>
      <c r="P10" s="84" t="s">
        <v>731</v>
      </c>
      <c r="Q10" s="85" t="s">
        <v>730</v>
      </c>
      <c r="R10" s="85" t="s">
        <v>732</v>
      </c>
      <c r="S10" s="86"/>
    </row>
    <row r="11" spans="1:19" ht="13.5" thickBot="1">
      <c r="A11" s="84"/>
      <c r="B11" s="84"/>
      <c r="C11" s="76"/>
      <c r="D11" s="84"/>
      <c r="E11" s="86"/>
      <c r="F11" s="86"/>
      <c r="G11" s="86"/>
      <c r="H11" s="86"/>
      <c r="I11" s="87" t="s">
        <v>418</v>
      </c>
      <c r="J11" s="76"/>
      <c r="K11" s="84"/>
      <c r="L11" s="86"/>
      <c r="M11" s="84" t="s">
        <v>733</v>
      </c>
      <c r="N11" s="93" t="s">
        <v>12</v>
      </c>
      <c r="O11" s="84"/>
      <c r="P11" s="91" t="s">
        <v>726</v>
      </c>
      <c r="Q11" s="86"/>
      <c r="R11" s="85" t="s">
        <v>726</v>
      </c>
      <c r="S11" s="86"/>
    </row>
    <row r="12" spans="1:19" ht="14.25" thickBot="1" thickTop="1">
      <c r="A12" s="97">
        <v>1</v>
      </c>
      <c r="B12" s="98">
        <v>2</v>
      </c>
      <c r="C12" s="82">
        <v>3</v>
      </c>
      <c r="D12" s="98">
        <v>4</v>
      </c>
      <c r="E12" s="99">
        <v>5</v>
      </c>
      <c r="F12" s="99">
        <v>6</v>
      </c>
      <c r="G12" s="99">
        <v>7</v>
      </c>
      <c r="H12" s="99">
        <v>8</v>
      </c>
      <c r="I12" s="100">
        <v>9</v>
      </c>
      <c r="J12" s="82">
        <v>10</v>
      </c>
      <c r="K12" s="98">
        <v>11</v>
      </c>
      <c r="L12" s="99">
        <v>12</v>
      </c>
      <c r="M12" s="98">
        <v>13</v>
      </c>
      <c r="N12" s="101">
        <v>14</v>
      </c>
      <c r="O12" s="98">
        <v>15</v>
      </c>
      <c r="P12" s="98">
        <v>16</v>
      </c>
      <c r="Q12" s="99">
        <v>17</v>
      </c>
      <c r="R12" s="99">
        <v>18</v>
      </c>
      <c r="S12" s="99">
        <v>19</v>
      </c>
    </row>
    <row r="13" spans="1:19" ht="13.5" thickTop="1">
      <c r="A13" s="102">
        <v>1</v>
      </c>
      <c r="B13" s="103" t="s">
        <v>843</v>
      </c>
      <c r="C13" s="104" t="s">
        <v>54</v>
      </c>
      <c r="D13" s="105" t="s">
        <v>64</v>
      </c>
      <c r="E13" s="106" t="s">
        <v>874</v>
      </c>
      <c r="F13" s="107">
        <v>324331</v>
      </c>
      <c r="G13" s="107">
        <v>142344</v>
      </c>
      <c r="H13" s="107">
        <v>0</v>
      </c>
      <c r="I13" s="108">
        <f aca="true" t="shared" si="0" ref="I13:I18">SUM(J13:N13)</f>
        <v>181987</v>
      </c>
      <c r="J13" s="109">
        <v>31987</v>
      </c>
      <c r="K13" s="110">
        <v>0</v>
      </c>
      <c r="L13" s="113"/>
      <c r="M13" s="110"/>
      <c r="N13" s="111">
        <v>150000</v>
      </c>
      <c r="O13" s="110">
        <v>0</v>
      </c>
      <c r="P13" s="112">
        <v>0</v>
      </c>
      <c r="Q13" s="113">
        <v>0</v>
      </c>
      <c r="R13" s="113"/>
      <c r="S13" s="113" t="s">
        <v>734</v>
      </c>
    </row>
    <row r="14" spans="1:19" ht="12.75">
      <c r="A14" s="304">
        <v>2</v>
      </c>
      <c r="B14" s="721" t="s">
        <v>875</v>
      </c>
      <c r="C14" s="118" t="s">
        <v>54</v>
      </c>
      <c r="D14" s="119" t="s">
        <v>64</v>
      </c>
      <c r="E14" s="120" t="s">
        <v>876</v>
      </c>
      <c r="F14" s="121">
        <v>0</v>
      </c>
      <c r="G14" s="121">
        <v>0</v>
      </c>
      <c r="H14" s="121"/>
      <c r="I14" s="127">
        <f t="shared" si="0"/>
        <v>30000</v>
      </c>
      <c r="J14" s="122">
        <v>30000</v>
      </c>
      <c r="K14" s="123"/>
      <c r="L14" s="125"/>
      <c r="M14" s="123"/>
      <c r="N14" s="124"/>
      <c r="O14" s="123"/>
      <c r="P14" s="126"/>
      <c r="Q14" s="125">
        <v>0</v>
      </c>
      <c r="R14" s="125"/>
      <c r="S14" s="125" t="s">
        <v>734</v>
      </c>
    </row>
    <row r="15" spans="1:19" ht="12.75">
      <c r="A15" s="304">
        <v>3</v>
      </c>
      <c r="B15" s="722" t="s">
        <v>877</v>
      </c>
      <c r="C15" s="118" t="s">
        <v>54</v>
      </c>
      <c r="D15" s="119" t="s">
        <v>64</v>
      </c>
      <c r="E15" s="120" t="s">
        <v>876</v>
      </c>
      <c r="F15" s="121">
        <v>0</v>
      </c>
      <c r="G15" s="121"/>
      <c r="H15" s="121"/>
      <c r="I15" s="127">
        <f t="shared" si="0"/>
        <v>35000</v>
      </c>
      <c r="J15" s="122">
        <v>35000</v>
      </c>
      <c r="K15" s="123"/>
      <c r="L15" s="125"/>
      <c r="M15" s="123"/>
      <c r="N15" s="124"/>
      <c r="O15" s="123">
        <v>0</v>
      </c>
      <c r="P15" s="126"/>
      <c r="Q15" s="125"/>
      <c r="R15" s="125"/>
      <c r="S15" s="125" t="s">
        <v>734</v>
      </c>
    </row>
    <row r="16" spans="1:19" ht="21.75" customHeight="1">
      <c r="A16" s="304">
        <v>4</v>
      </c>
      <c r="B16" s="721" t="s">
        <v>844</v>
      </c>
      <c r="C16" s="118" t="s">
        <v>54</v>
      </c>
      <c r="D16" s="119" t="s">
        <v>64</v>
      </c>
      <c r="E16" s="120" t="s">
        <v>848</v>
      </c>
      <c r="F16" s="121">
        <v>3284677</v>
      </c>
      <c r="G16" s="121">
        <v>3000</v>
      </c>
      <c r="H16" s="121"/>
      <c r="I16" s="127">
        <f t="shared" si="0"/>
        <v>1165110</v>
      </c>
      <c r="J16" s="122">
        <v>0</v>
      </c>
      <c r="K16" s="123"/>
      <c r="L16" s="125"/>
      <c r="M16" s="123"/>
      <c r="N16" s="124">
        <v>1165110</v>
      </c>
      <c r="O16" s="123"/>
      <c r="P16" s="126"/>
      <c r="Q16" s="125">
        <v>0</v>
      </c>
      <c r="R16" s="125">
        <v>0</v>
      </c>
      <c r="S16" s="125" t="s">
        <v>734</v>
      </c>
    </row>
    <row r="17" spans="1:19" ht="22.5">
      <c r="A17" s="304">
        <v>5</v>
      </c>
      <c r="B17" s="721" t="s">
        <v>878</v>
      </c>
      <c r="C17" s="118" t="s">
        <v>54</v>
      </c>
      <c r="D17" s="119" t="s">
        <v>64</v>
      </c>
      <c r="E17" s="120" t="s">
        <v>961</v>
      </c>
      <c r="F17" s="121">
        <v>2776939</v>
      </c>
      <c r="G17" s="121">
        <v>66430</v>
      </c>
      <c r="H17" s="121"/>
      <c r="I17" s="127">
        <f t="shared" si="0"/>
        <v>305116</v>
      </c>
      <c r="J17" s="122">
        <v>0</v>
      </c>
      <c r="K17" s="123"/>
      <c r="L17" s="125"/>
      <c r="M17" s="123"/>
      <c r="N17" s="124">
        <v>305116</v>
      </c>
      <c r="O17" s="123">
        <v>457675</v>
      </c>
      <c r="P17" s="126">
        <v>1169321</v>
      </c>
      <c r="Q17" s="125"/>
      <c r="R17" s="125"/>
      <c r="S17" s="125" t="s">
        <v>734</v>
      </c>
    </row>
    <row r="18" spans="1:19" ht="22.5">
      <c r="A18" s="304">
        <v>6</v>
      </c>
      <c r="B18" s="721" t="s">
        <v>638</v>
      </c>
      <c r="C18" s="118" t="s">
        <v>54</v>
      </c>
      <c r="D18" s="119" t="s">
        <v>636</v>
      </c>
      <c r="E18" s="120" t="s">
        <v>848</v>
      </c>
      <c r="F18" s="121">
        <v>336573</v>
      </c>
      <c r="G18" s="121">
        <v>7064</v>
      </c>
      <c r="H18" s="121"/>
      <c r="I18" s="127">
        <f t="shared" si="0"/>
        <v>177407</v>
      </c>
      <c r="J18" s="122">
        <v>77407</v>
      </c>
      <c r="K18" s="123"/>
      <c r="L18" s="125"/>
      <c r="M18" s="123"/>
      <c r="N18" s="124">
        <v>100000</v>
      </c>
      <c r="O18" s="123"/>
      <c r="P18" s="126"/>
      <c r="Q18" s="125"/>
      <c r="R18" s="125"/>
      <c r="S18" s="125" t="s">
        <v>734</v>
      </c>
    </row>
    <row r="19" spans="1:19" ht="12.75">
      <c r="A19" s="304">
        <v>7</v>
      </c>
      <c r="B19" s="117" t="s">
        <v>837</v>
      </c>
      <c r="C19" s="118" t="s">
        <v>70</v>
      </c>
      <c r="D19" s="119" t="s">
        <v>73</v>
      </c>
      <c r="E19" s="120" t="s">
        <v>880</v>
      </c>
      <c r="F19" s="121">
        <v>343772</v>
      </c>
      <c r="G19" s="121">
        <v>4972</v>
      </c>
      <c r="H19" s="121"/>
      <c r="I19" s="127">
        <f aca="true" t="shared" si="1" ref="I19:I41">SUM(J19:N19)</f>
        <v>10000</v>
      </c>
      <c r="J19" s="122">
        <v>10000</v>
      </c>
      <c r="K19" s="123"/>
      <c r="L19" s="125">
        <v>0</v>
      </c>
      <c r="M19" s="123"/>
      <c r="N19" s="124"/>
      <c r="O19" s="123">
        <v>338800</v>
      </c>
      <c r="P19" s="123">
        <v>0</v>
      </c>
      <c r="Q19" s="125">
        <v>0</v>
      </c>
      <c r="R19" s="125"/>
      <c r="S19" s="125" t="s">
        <v>734</v>
      </c>
    </row>
    <row r="20" spans="1:19" ht="12.75">
      <c r="A20" s="304">
        <v>8</v>
      </c>
      <c r="B20" s="117" t="s">
        <v>881</v>
      </c>
      <c r="C20" s="118" t="s">
        <v>70</v>
      </c>
      <c r="D20" s="119" t="s">
        <v>73</v>
      </c>
      <c r="E20" s="120" t="s">
        <v>876</v>
      </c>
      <c r="F20" s="121">
        <v>49000</v>
      </c>
      <c r="G20" s="121">
        <v>0</v>
      </c>
      <c r="H20" s="121"/>
      <c r="I20" s="127">
        <f t="shared" si="1"/>
        <v>49000</v>
      </c>
      <c r="J20" s="122">
        <v>49000</v>
      </c>
      <c r="K20" s="123"/>
      <c r="L20" s="125">
        <v>0</v>
      </c>
      <c r="M20" s="123"/>
      <c r="N20" s="124"/>
      <c r="O20" s="123">
        <v>0</v>
      </c>
      <c r="P20" s="123" t="s">
        <v>12</v>
      </c>
      <c r="Q20" s="125">
        <v>0</v>
      </c>
      <c r="R20" s="125"/>
      <c r="S20" s="125" t="s">
        <v>734</v>
      </c>
    </row>
    <row r="21" spans="1:19" ht="12.75">
      <c r="A21" s="304">
        <v>9</v>
      </c>
      <c r="B21" s="117" t="s">
        <v>882</v>
      </c>
      <c r="C21" s="118" t="s">
        <v>70</v>
      </c>
      <c r="D21" s="119" t="s">
        <v>73</v>
      </c>
      <c r="E21" s="120" t="s">
        <v>876</v>
      </c>
      <c r="F21" s="121">
        <v>27000</v>
      </c>
      <c r="G21" s="121">
        <v>0</v>
      </c>
      <c r="H21" s="121"/>
      <c r="I21" s="127">
        <f>SUM(J21:N21)</f>
        <v>27000</v>
      </c>
      <c r="J21" s="122">
        <v>27000</v>
      </c>
      <c r="K21" s="123"/>
      <c r="L21" s="125">
        <v>0</v>
      </c>
      <c r="M21" s="123"/>
      <c r="N21" s="124"/>
      <c r="O21" s="123">
        <v>0</v>
      </c>
      <c r="P21" s="123" t="s">
        <v>12</v>
      </c>
      <c r="Q21" s="125">
        <v>0</v>
      </c>
      <c r="R21" s="125"/>
      <c r="S21" s="125" t="s">
        <v>734</v>
      </c>
    </row>
    <row r="22" spans="1:19" ht="12.75">
      <c r="A22" s="304">
        <v>10</v>
      </c>
      <c r="B22" s="117" t="s">
        <v>964</v>
      </c>
      <c r="C22" s="118" t="s">
        <v>70</v>
      </c>
      <c r="D22" s="119" t="s">
        <v>73</v>
      </c>
      <c r="E22" s="120" t="s">
        <v>744</v>
      </c>
      <c r="F22" s="121">
        <v>36896</v>
      </c>
      <c r="G22" s="121">
        <v>22896</v>
      </c>
      <c r="H22" s="121"/>
      <c r="I22" s="127">
        <f t="shared" si="1"/>
        <v>14000</v>
      </c>
      <c r="J22" s="122">
        <v>14000</v>
      </c>
      <c r="K22" s="123"/>
      <c r="L22" s="125">
        <v>0</v>
      </c>
      <c r="M22" s="123"/>
      <c r="N22" s="124"/>
      <c r="O22" s="123" t="s">
        <v>12</v>
      </c>
      <c r="P22" s="123" t="s">
        <v>12</v>
      </c>
      <c r="Q22" s="125">
        <v>0</v>
      </c>
      <c r="R22" s="125"/>
      <c r="S22" s="125" t="s">
        <v>734</v>
      </c>
    </row>
    <row r="23" spans="1:19" ht="12.75">
      <c r="A23" s="304">
        <v>11</v>
      </c>
      <c r="B23" s="117" t="s">
        <v>883</v>
      </c>
      <c r="C23" s="118" t="s">
        <v>70</v>
      </c>
      <c r="D23" s="119" t="s">
        <v>73</v>
      </c>
      <c r="E23" s="120" t="s">
        <v>876</v>
      </c>
      <c r="F23" s="121">
        <v>150000</v>
      </c>
      <c r="G23" s="121"/>
      <c r="H23" s="121"/>
      <c r="I23" s="127">
        <f t="shared" si="1"/>
        <v>150000</v>
      </c>
      <c r="J23" s="122">
        <v>150000</v>
      </c>
      <c r="K23" s="123"/>
      <c r="L23" s="125"/>
      <c r="M23" s="123"/>
      <c r="N23" s="124"/>
      <c r="O23" s="123"/>
      <c r="P23" s="123"/>
      <c r="Q23" s="125"/>
      <c r="R23" s="125"/>
      <c r="S23" s="125" t="s">
        <v>734</v>
      </c>
    </row>
    <row r="24" spans="1:19" ht="12.75">
      <c r="A24" s="304">
        <v>12</v>
      </c>
      <c r="B24" s="117" t="s">
        <v>884</v>
      </c>
      <c r="C24" s="118" t="s">
        <v>70</v>
      </c>
      <c r="D24" s="119" t="s">
        <v>73</v>
      </c>
      <c r="E24" s="120" t="s">
        <v>888</v>
      </c>
      <c r="F24" s="121">
        <v>180000</v>
      </c>
      <c r="G24" s="121"/>
      <c r="H24" s="121"/>
      <c r="I24" s="127">
        <f t="shared" si="1"/>
        <v>100000</v>
      </c>
      <c r="J24" s="122">
        <v>100000</v>
      </c>
      <c r="K24" s="123"/>
      <c r="L24" s="125"/>
      <c r="M24" s="123"/>
      <c r="N24" s="124"/>
      <c r="O24" s="123">
        <v>80000</v>
      </c>
      <c r="P24" s="123">
        <v>0</v>
      </c>
      <c r="Q24" s="125"/>
      <c r="R24" s="125"/>
      <c r="S24" s="125" t="s">
        <v>734</v>
      </c>
    </row>
    <row r="25" spans="1:19" ht="22.5">
      <c r="A25" s="304">
        <v>13</v>
      </c>
      <c r="B25" s="199" t="s">
        <v>885</v>
      </c>
      <c r="C25" s="118" t="s">
        <v>70</v>
      </c>
      <c r="D25" s="119" t="s">
        <v>73</v>
      </c>
      <c r="E25" s="120" t="s">
        <v>876</v>
      </c>
      <c r="F25" s="121">
        <v>0</v>
      </c>
      <c r="G25" s="121">
        <v>0</v>
      </c>
      <c r="H25" s="121"/>
      <c r="I25" s="127">
        <f t="shared" si="1"/>
        <v>60000</v>
      </c>
      <c r="J25" s="122">
        <v>60000</v>
      </c>
      <c r="K25" s="123"/>
      <c r="L25" s="125">
        <v>0</v>
      </c>
      <c r="M25" s="123"/>
      <c r="N25" s="124"/>
      <c r="O25" s="123"/>
      <c r="P25" s="123"/>
      <c r="Q25" s="125"/>
      <c r="R25" s="125"/>
      <c r="S25" s="125" t="s">
        <v>734</v>
      </c>
    </row>
    <row r="26" spans="1:19" ht="12.75">
      <c r="A26" s="304">
        <v>14</v>
      </c>
      <c r="B26" s="117" t="s">
        <v>886</v>
      </c>
      <c r="C26" s="118" t="s">
        <v>70</v>
      </c>
      <c r="D26" s="119" t="s">
        <v>73</v>
      </c>
      <c r="E26" s="120" t="s">
        <v>876</v>
      </c>
      <c r="F26" s="121">
        <v>150000</v>
      </c>
      <c r="G26" s="121">
        <v>0</v>
      </c>
      <c r="H26" s="121"/>
      <c r="I26" s="127">
        <f t="shared" si="1"/>
        <v>150000</v>
      </c>
      <c r="J26" s="122">
        <v>150000</v>
      </c>
      <c r="K26" s="123"/>
      <c r="L26" s="125"/>
      <c r="M26" s="123"/>
      <c r="N26" s="124"/>
      <c r="O26" s="123"/>
      <c r="P26" s="123"/>
      <c r="Q26" s="125"/>
      <c r="R26" s="125"/>
      <c r="S26" s="125" t="s">
        <v>734</v>
      </c>
    </row>
    <row r="27" spans="1:19" ht="12.75">
      <c r="A27" s="304">
        <v>15</v>
      </c>
      <c r="B27" s="117" t="s">
        <v>887</v>
      </c>
      <c r="C27" s="118" t="s">
        <v>70</v>
      </c>
      <c r="D27" s="119" t="s">
        <v>73</v>
      </c>
      <c r="E27" s="120" t="s">
        <v>888</v>
      </c>
      <c r="F27" s="121">
        <v>0</v>
      </c>
      <c r="G27" s="121">
        <v>0</v>
      </c>
      <c r="H27" s="121"/>
      <c r="I27" s="127">
        <f>SUM(J27:N27)</f>
        <v>120000</v>
      </c>
      <c r="J27" s="122">
        <v>120000</v>
      </c>
      <c r="K27" s="123"/>
      <c r="L27" s="125"/>
      <c r="M27" s="123"/>
      <c r="N27" s="124"/>
      <c r="O27" s="123">
        <v>120000</v>
      </c>
      <c r="P27" s="123"/>
      <c r="Q27" s="125"/>
      <c r="R27" s="125"/>
      <c r="S27" s="125" t="s">
        <v>734</v>
      </c>
    </row>
    <row r="28" spans="1:19" ht="22.5">
      <c r="A28" s="304">
        <v>16</v>
      </c>
      <c r="B28" s="199" t="s">
        <v>889</v>
      </c>
      <c r="C28" s="118" t="s">
        <v>336</v>
      </c>
      <c r="D28" s="119" t="s">
        <v>339</v>
      </c>
      <c r="E28" s="120" t="s">
        <v>876</v>
      </c>
      <c r="F28" s="121"/>
      <c r="G28" s="121"/>
      <c r="H28" s="121"/>
      <c r="I28" s="127">
        <f>SUM(J28:N28)</f>
        <v>60000</v>
      </c>
      <c r="J28" s="122">
        <v>60000</v>
      </c>
      <c r="K28" s="123"/>
      <c r="L28" s="125"/>
      <c r="M28" s="123"/>
      <c r="N28" s="124"/>
      <c r="O28" s="123"/>
      <c r="P28" s="123"/>
      <c r="Q28" s="125"/>
      <c r="R28" s="125"/>
      <c r="S28" s="125" t="s">
        <v>734</v>
      </c>
    </row>
    <row r="29" spans="1:19" ht="12.75">
      <c r="A29" s="304">
        <v>17</v>
      </c>
      <c r="B29" s="117" t="s">
        <v>965</v>
      </c>
      <c r="C29" s="118" t="s">
        <v>86</v>
      </c>
      <c r="D29" s="119" t="s">
        <v>116</v>
      </c>
      <c r="E29" s="120" t="s">
        <v>876</v>
      </c>
      <c r="F29" s="121">
        <v>0</v>
      </c>
      <c r="G29" s="121"/>
      <c r="H29" s="121"/>
      <c r="I29" s="127">
        <f t="shared" si="1"/>
        <v>70000</v>
      </c>
      <c r="J29" s="122">
        <v>70000</v>
      </c>
      <c r="K29" s="123"/>
      <c r="L29" s="125"/>
      <c r="M29" s="123"/>
      <c r="N29" s="124"/>
      <c r="O29" s="123"/>
      <c r="P29" s="123"/>
      <c r="Q29" s="125"/>
      <c r="R29" s="125"/>
      <c r="S29" s="125" t="s">
        <v>734</v>
      </c>
    </row>
    <row r="30" spans="1:19" ht="12.75">
      <c r="A30" s="304">
        <v>18</v>
      </c>
      <c r="B30" s="117" t="s">
        <v>890</v>
      </c>
      <c r="C30" s="118" t="s">
        <v>86</v>
      </c>
      <c r="D30" s="119" t="s">
        <v>116</v>
      </c>
      <c r="E30" s="120" t="s">
        <v>876</v>
      </c>
      <c r="F30" s="121"/>
      <c r="G30" s="121"/>
      <c r="H30" s="121"/>
      <c r="I30" s="127">
        <f t="shared" si="1"/>
        <v>75000</v>
      </c>
      <c r="J30" s="122">
        <v>0</v>
      </c>
      <c r="K30" s="123"/>
      <c r="L30" s="125"/>
      <c r="M30" s="123"/>
      <c r="N30" s="124">
        <v>75000</v>
      </c>
      <c r="O30" s="123"/>
      <c r="P30" s="123"/>
      <c r="Q30" s="125"/>
      <c r="R30" s="125"/>
      <c r="S30" s="125" t="s">
        <v>891</v>
      </c>
    </row>
    <row r="31" spans="1:19" ht="12.75">
      <c r="A31" s="304">
        <v>19</v>
      </c>
      <c r="B31" s="117" t="s">
        <v>814</v>
      </c>
      <c r="C31" s="118" t="s">
        <v>125</v>
      </c>
      <c r="D31" s="119" t="s">
        <v>127</v>
      </c>
      <c r="E31" s="120" t="s">
        <v>744</v>
      </c>
      <c r="F31" s="121">
        <v>567986</v>
      </c>
      <c r="G31" s="121">
        <v>322117</v>
      </c>
      <c r="H31" s="121"/>
      <c r="I31" s="127">
        <f t="shared" si="1"/>
        <v>245869</v>
      </c>
      <c r="J31" s="122">
        <v>45869</v>
      </c>
      <c r="K31" s="123"/>
      <c r="L31" s="125">
        <v>0</v>
      </c>
      <c r="M31" s="123"/>
      <c r="N31" s="124">
        <v>200000</v>
      </c>
      <c r="O31" s="123"/>
      <c r="P31" s="123"/>
      <c r="Q31" s="125"/>
      <c r="R31" s="125"/>
      <c r="S31" s="125" t="s">
        <v>734</v>
      </c>
    </row>
    <row r="32" spans="1:19" ht="12.75">
      <c r="A32" s="304">
        <v>20</v>
      </c>
      <c r="B32" s="117" t="s">
        <v>892</v>
      </c>
      <c r="C32" s="118" t="s">
        <v>125</v>
      </c>
      <c r="D32" s="119" t="s">
        <v>130</v>
      </c>
      <c r="E32" s="120" t="s">
        <v>876</v>
      </c>
      <c r="F32" s="121">
        <v>7000</v>
      </c>
      <c r="G32" s="121"/>
      <c r="H32" s="121"/>
      <c r="I32" s="127">
        <f t="shared" si="1"/>
        <v>7000</v>
      </c>
      <c r="J32" s="122"/>
      <c r="K32" s="123">
        <v>7000</v>
      </c>
      <c r="L32" s="125"/>
      <c r="M32" s="123"/>
      <c r="N32" s="124"/>
      <c r="O32" s="123"/>
      <c r="P32" s="123"/>
      <c r="Q32" s="125"/>
      <c r="R32" s="125"/>
      <c r="S32" s="125" t="s">
        <v>734</v>
      </c>
    </row>
    <row r="33" spans="1:19" ht="12.75">
      <c r="A33" s="304">
        <v>21</v>
      </c>
      <c r="B33" s="117" t="s">
        <v>747</v>
      </c>
      <c r="C33" s="118" t="s">
        <v>144</v>
      </c>
      <c r="D33" s="119" t="s">
        <v>145</v>
      </c>
      <c r="E33" s="120" t="s">
        <v>744</v>
      </c>
      <c r="F33" s="121">
        <v>2298320</v>
      </c>
      <c r="G33" s="121">
        <v>36355</v>
      </c>
      <c r="H33" s="121"/>
      <c r="I33" s="126">
        <f t="shared" si="1"/>
        <v>1928077</v>
      </c>
      <c r="J33" s="122">
        <v>83483</v>
      </c>
      <c r="K33" s="123">
        <v>0</v>
      </c>
      <c r="L33" s="125"/>
      <c r="M33" s="123">
        <v>844594</v>
      </c>
      <c r="N33" s="124">
        <v>1000000</v>
      </c>
      <c r="O33" s="123"/>
      <c r="P33" s="123"/>
      <c r="Q33" s="125"/>
      <c r="R33" s="125"/>
      <c r="S33" s="125" t="s">
        <v>734</v>
      </c>
    </row>
    <row r="34" spans="1:19" ht="12.75">
      <c r="A34" s="304">
        <v>22</v>
      </c>
      <c r="B34" s="117" t="s">
        <v>894</v>
      </c>
      <c r="C34" s="118" t="s">
        <v>99</v>
      </c>
      <c r="D34" s="119" t="s">
        <v>952</v>
      </c>
      <c r="E34" s="120" t="s">
        <v>848</v>
      </c>
      <c r="F34" s="121">
        <v>1409153</v>
      </c>
      <c r="G34" s="121">
        <v>277000</v>
      </c>
      <c r="H34" s="121">
        <v>250000</v>
      </c>
      <c r="I34" s="127">
        <f t="shared" si="1"/>
        <v>0</v>
      </c>
      <c r="J34" s="122"/>
      <c r="K34" s="123"/>
      <c r="L34" s="125"/>
      <c r="M34" s="123"/>
      <c r="N34" s="124"/>
      <c r="O34" s="123"/>
      <c r="P34" s="123"/>
      <c r="Q34" s="125"/>
      <c r="R34" s="125"/>
      <c r="S34" s="125" t="s">
        <v>734</v>
      </c>
    </row>
    <row r="35" spans="1:19" ht="12.75">
      <c r="A35" s="304">
        <v>23</v>
      </c>
      <c r="B35" s="117" t="s">
        <v>962</v>
      </c>
      <c r="C35" s="118" t="s">
        <v>182</v>
      </c>
      <c r="D35" s="119" t="s">
        <v>185</v>
      </c>
      <c r="E35" s="120" t="s">
        <v>848</v>
      </c>
      <c r="F35" s="121">
        <v>2116985</v>
      </c>
      <c r="G35" s="121">
        <v>0</v>
      </c>
      <c r="H35" s="121"/>
      <c r="I35" s="127">
        <f t="shared" si="1"/>
        <v>2116985</v>
      </c>
      <c r="J35" s="122">
        <v>211698</v>
      </c>
      <c r="K35" s="123"/>
      <c r="L35" s="125"/>
      <c r="M35" s="123"/>
      <c r="N35" s="124">
        <v>1905287</v>
      </c>
      <c r="O35" s="123"/>
      <c r="P35" s="123"/>
      <c r="Q35" s="125"/>
      <c r="R35" s="125"/>
      <c r="S35" s="125" t="s">
        <v>734</v>
      </c>
    </row>
    <row r="36" spans="1:19" ht="12.75">
      <c r="A36" s="304">
        <v>24</v>
      </c>
      <c r="B36" s="117" t="s">
        <v>895</v>
      </c>
      <c r="C36" s="118" t="s">
        <v>182</v>
      </c>
      <c r="D36" s="119" t="s">
        <v>187</v>
      </c>
      <c r="E36" s="120" t="s">
        <v>876</v>
      </c>
      <c r="F36" s="121">
        <v>44900</v>
      </c>
      <c r="G36" s="121">
        <v>0</v>
      </c>
      <c r="H36" s="121"/>
      <c r="I36" s="127">
        <f t="shared" si="1"/>
        <v>44900</v>
      </c>
      <c r="J36" s="122"/>
      <c r="K36" s="123"/>
      <c r="L36" s="125">
        <v>44900</v>
      </c>
      <c r="M36" s="123"/>
      <c r="N36" s="124"/>
      <c r="O36" s="123"/>
      <c r="P36" s="123"/>
      <c r="Q36" s="125"/>
      <c r="R36" s="125"/>
      <c r="S36" s="125" t="s">
        <v>734</v>
      </c>
    </row>
    <row r="37" spans="1:19" s="33" customFormat="1" ht="12.75">
      <c r="A37" s="304">
        <v>25</v>
      </c>
      <c r="B37" s="117" t="s">
        <v>748</v>
      </c>
      <c r="C37" s="118" t="s">
        <v>182</v>
      </c>
      <c r="D37" s="119" t="s">
        <v>194</v>
      </c>
      <c r="E37" s="120" t="s">
        <v>744</v>
      </c>
      <c r="F37" s="121">
        <v>159212</v>
      </c>
      <c r="G37" s="121"/>
      <c r="H37" s="121"/>
      <c r="I37" s="127">
        <f t="shared" si="1"/>
        <v>57937</v>
      </c>
      <c r="J37" s="122">
        <v>57937</v>
      </c>
      <c r="K37" s="123">
        <v>0</v>
      </c>
      <c r="L37" s="125">
        <v>0</v>
      </c>
      <c r="M37" s="123"/>
      <c r="N37" s="124">
        <v>0</v>
      </c>
      <c r="O37" s="123"/>
      <c r="P37" s="123"/>
      <c r="Q37" s="125"/>
      <c r="R37" s="125"/>
      <c r="S37" s="125" t="s">
        <v>734</v>
      </c>
    </row>
    <row r="38" spans="1:19" s="33" customFormat="1" ht="12.75">
      <c r="A38" s="304">
        <v>26</v>
      </c>
      <c r="B38" s="117" t="s">
        <v>852</v>
      </c>
      <c r="C38" s="118" t="s">
        <v>182</v>
      </c>
      <c r="D38" s="119" t="s">
        <v>194</v>
      </c>
      <c r="E38" s="120" t="s">
        <v>743</v>
      </c>
      <c r="F38" s="121">
        <v>747724</v>
      </c>
      <c r="G38" s="121">
        <v>0</v>
      </c>
      <c r="H38" s="121"/>
      <c r="I38" s="127">
        <f t="shared" si="1"/>
        <v>115144</v>
      </c>
      <c r="J38" s="122">
        <v>0</v>
      </c>
      <c r="K38" s="123"/>
      <c r="L38" s="125"/>
      <c r="M38" s="123"/>
      <c r="N38" s="124">
        <v>115144</v>
      </c>
      <c r="O38" s="123"/>
      <c r="P38" s="123"/>
      <c r="Q38" s="125"/>
      <c r="R38" s="125"/>
      <c r="S38" s="125" t="s">
        <v>734</v>
      </c>
    </row>
    <row r="39" spans="1:19" s="33" customFormat="1" ht="12.75">
      <c r="A39" s="304">
        <v>27</v>
      </c>
      <c r="B39" s="117" t="s">
        <v>963</v>
      </c>
      <c r="C39" s="118" t="s">
        <v>182</v>
      </c>
      <c r="D39" s="119" t="s">
        <v>194</v>
      </c>
      <c r="E39" s="120" t="s">
        <v>848</v>
      </c>
      <c r="F39" s="121">
        <v>4370737</v>
      </c>
      <c r="G39" s="121">
        <v>58000</v>
      </c>
      <c r="H39" s="121"/>
      <c r="I39" s="127">
        <f>SUM(J39:N39)</f>
        <v>1582277</v>
      </c>
      <c r="J39" s="122">
        <v>0</v>
      </c>
      <c r="K39" s="123"/>
      <c r="L39" s="125"/>
      <c r="M39" s="123"/>
      <c r="N39" s="124">
        <v>1582277</v>
      </c>
      <c r="O39" s="123"/>
      <c r="P39" s="123"/>
      <c r="Q39" s="125"/>
      <c r="R39" s="125"/>
      <c r="S39" s="125" t="s">
        <v>734</v>
      </c>
    </row>
    <row r="40" spans="1:19" s="33" customFormat="1" ht="12.75">
      <c r="A40" s="304">
        <v>28</v>
      </c>
      <c r="B40" s="117" t="s">
        <v>897</v>
      </c>
      <c r="C40" s="118" t="s">
        <v>182</v>
      </c>
      <c r="D40" s="119" t="s">
        <v>898</v>
      </c>
      <c r="E40" s="120" t="s">
        <v>876</v>
      </c>
      <c r="F40" s="121">
        <v>29000</v>
      </c>
      <c r="G40" s="121">
        <v>0</v>
      </c>
      <c r="H40" s="121"/>
      <c r="I40" s="127">
        <f>SUM(J40:N40)</f>
        <v>29000</v>
      </c>
      <c r="J40" s="122">
        <v>29000</v>
      </c>
      <c r="K40" s="123"/>
      <c r="L40" s="125"/>
      <c r="M40" s="123"/>
      <c r="N40" s="124"/>
      <c r="O40" s="123"/>
      <c r="P40" s="123"/>
      <c r="Q40" s="125"/>
      <c r="R40" s="125"/>
      <c r="S40" s="125" t="s">
        <v>734</v>
      </c>
    </row>
    <row r="41" spans="1:19" s="33" customFormat="1" ht="21.75" customHeight="1" thickBot="1">
      <c r="A41" s="304">
        <v>29</v>
      </c>
      <c r="B41" s="199" t="s">
        <v>966</v>
      </c>
      <c r="C41" s="118" t="s">
        <v>183</v>
      </c>
      <c r="D41" s="119" t="s">
        <v>526</v>
      </c>
      <c r="E41" s="120" t="s">
        <v>744</v>
      </c>
      <c r="F41" s="121">
        <v>1600925</v>
      </c>
      <c r="G41" s="121">
        <v>30260</v>
      </c>
      <c r="H41" s="121"/>
      <c r="I41" s="127">
        <f t="shared" si="1"/>
        <v>484664</v>
      </c>
      <c r="J41" s="122">
        <v>0</v>
      </c>
      <c r="K41" s="123"/>
      <c r="L41" s="125"/>
      <c r="M41" s="123"/>
      <c r="N41" s="124">
        <v>484664</v>
      </c>
      <c r="O41" s="116"/>
      <c r="P41" s="116"/>
      <c r="Q41" s="125"/>
      <c r="R41" s="125"/>
      <c r="S41" s="125" t="s">
        <v>734</v>
      </c>
    </row>
    <row r="42" spans="1:19" ht="14.25" thickBot="1" thickTop="1">
      <c r="A42" s="128"/>
      <c r="B42" s="129" t="s">
        <v>750</v>
      </c>
      <c r="C42" s="130"/>
      <c r="D42" s="128"/>
      <c r="E42" s="130"/>
      <c r="F42" s="131">
        <f aca="true" t="shared" si="2" ref="F42:S42">SUM(F13:F41)</f>
        <v>21011130</v>
      </c>
      <c r="G42" s="131">
        <f t="shared" si="2"/>
        <v>970438</v>
      </c>
      <c r="H42" s="131">
        <f t="shared" si="2"/>
        <v>250000</v>
      </c>
      <c r="I42" s="132">
        <f t="shared" si="2"/>
        <v>9391473</v>
      </c>
      <c r="J42" s="275">
        <f t="shared" si="2"/>
        <v>1412381</v>
      </c>
      <c r="K42" s="133">
        <f t="shared" si="2"/>
        <v>7000</v>
      </c>
      <c r="L42" s="276">
        <f t="shared" si="2"/>
        <v>44900</v>
      </c>
      <c r="M42" s="133">
        <f t="shared" si="2"/>
        <v>844594</v>
      </c>
      <c r="N42" s="133">
        <f t="shared" si="2"/>
        <v>7082598</v>
      </c>
      <c r="O42" s="133">
        <f t="shared" si="2"/>
        <v>996475</v>
      </c>
      <c r="P42" s="133">
        <f t="shared" si="2"/>
        <v>1169321</v>
      </c>
      <c r="Q42" s="133">
        <f t="shared" si="2"/>
        <v>0</v>
      </c>
      <c r="R42" s="133">
        <f t="shared" si="2"/>
        <v>0</v>
      </c>
      <c r="S42" s="133">
        <f t="shared" si="2"/>
        <v>0</v>
      </c>
    </row>
    <row r="43" spans="1:19" ht="14.25" customHeight="1" thickTop="1">
      <c r="A43" s="304">
        <v>30</v>
      </c>
      <c r="B43" s="117" t="s">
        <v>860</v>
      </c>
      <c r="C43" s="118" t="s">
        <v>70</v>
      </c>
      <c r="D43" s="119" t="s">
        <v>71</v>
      </c>
      <c r="E43" s="120" t="s">
        <v>876</v>
      </c>
      <c r="F43" s="121"/>
      <c r="G43" s="121"/>
      <c r="H43" s="121"/>
      <c r="I43" s="115">
        <f>SUM(J43:N43)</f>
        <v>36000</v>
      </c>
      <c r="J43" s="122">
        <v>36000</v>
      </c>
      <c r="K43" s="123"/>
      <c r="L43" s="125">
        <v>0</v>
      </c>
      <c r="M43" s="123"/>
      <c r="N43" s="124"/>
      <c r="O43" s="123">
        <v>0</v>
      </c>
      <c r="P43" s="123">
        <v>0</v>
      </c>
      <c r="Q43" s="125">
        <v>0</v>
      </c>
      <c r="R43" s="125"/>
      <c r="S43" s="125" t="s">
        <v>861</v>
      </c>
    </row>
    <row r="44" spans="1:19" ht="14.25" customHeight="1">
      <c r="A44" s="304">
        <v>31</v>
      </c>
      <c r="B44" s="117" t="s">
        <v>879</v>
      </c>
      <c r="C44" s="118" t="s">
        <v>70</v>
      </c>
      <c r="D44" s="119" t="s">
        <v>71</v>
      </c>
      <c r="E44" s="120" t="s">
        <v>876</v>
      </c>
      <c r="F44" s="121"/>
      <c r="G44" s="121"/>
      <c r="H44" s="121"/>
      <c r="I44" s="115">
        <f>SUM(J44:N44)</f>
        <v>26500</v>
      </c>
      <c r="J44" s="122">
        <v>26500</v>
      </c>
      <c r="K44" s="123"/>
      <c r="L44" s="125"/>
      <c r="M44" s="123"/>
      <c r="N44" s="124"/>
      <c r="O44" s="123"/>
      <c r="P44" s="123"/>
      <c r="Q44" s="125"/>
      <c r="R44" s="125"/>
      <c r="S44" s="125" t="s">
        <v>861</v>
      </c>
    </row>
    <row r="45" spans="1:19" ht="12.75">
      <c r="A45" s="117">
        <v>32</v>
      </c>
      <c r="B45" s="117" t="s">
        <v>751</v>
      </c>
      <c r="C45" s="725">
        <v>700</v>
      </c>
      <c r="D45" s="725">
        <v>70021</v>
      </c>
      <c r="E45" s="725">
        <v>2006</v>
      </c>
      <c r="F45" s="684">
        <v>0</v>
      </c>
      <c r="G45" s="684">
        <v>0</v>
      </c>
      <c r="H45" s="684"/>
      <c r="I45" s="726">
        <f>SUM(J45:N45)</f>
        <v>1481500</v>
      </c>
      <c r="J45" s="684">
        <v>0</v>
      </c>
      <c r="K45" s="117"/>
      <c r="L45" s="684"/>
      <c r="M45" s="684"/>
      <c r="N45" s="684">
        <v>1481500</v>
      </c>
      <c r="O45" s="684">
        <v>0</v>
      </c>
      <c r="P45" s="684"/>
      <c r="Q45" s="684"/>
      <c r="R45" s="684"/>
      <c r="S45" s="684" t="s">
        <v>752</v>
      </c>
    </row>
    <row r="46" spans="1:19" ht="12.75">
      <c r="A46" s="117">
        <v>33</v>
      </c>
      <c r="B46" s="117" t="s">
        <v>893</v>
      </c>
      <c r="C46" s="725">
        <v>851</v>
      </c>
      <c r="D46" s="725">
        <v>85195</v>
      </c>
      <c r="E46" s="725">
        <v>2006</v>
      </c>
      <c r="F46" s="684"/>
      <c r="G46" s="684"/>
      <c r="H46" s="684"/>
      <c r="I46" s="726">
        <f>SUM(J46:N46)</f>
        <v>318892</v>
      </c>
      <c r="J46" s="684">
        <v>0</v>
      </c>
      <c r="K46" s="117"/>
      <c r="L46" s="684"/>
      <c r="M46" s="684"/>
      <c r="N46" s="684">
        <v>318892</v>
      </c>
      <c r="O46" s="684"/>
      <c r="P46" s="684"/>
      <c r="Q46" s="684"/>
      <c r="R46" s="684"/>
      <c r="S46" s="684" t="s">
        <v>861</v>
      </c>
    </row>
    <row r="47" spans="1:19" ht="23.25" thickBot="1">
      <c r="A47" s="727">
        <v>34</v>
      </c>
      <c r="B47" s="728" t="s">
        <v>896</v>
      </c>
      <c r="C47" s="729">
        <v>900</v>
      </c>
      <c r="D47" s="729">
        <v>90002</v>
      </c>
      <c r="E47" s="729">
        <v>2006</v>
      </c>
      <c r="F47" s="730"/>
      <c r="G47" s="730"/>
      <c r="H47" s="730"/>
      <c r="I47" s="731">
        <f>SUM(J47:M47)</f>
        <v>47549</v>
      </c>
      <c r="J47" s="730">
        <v>7549</v>
      </c>
      <c r="K47" s="727"/>
      <c r="L47" s="730">
        <v>40000</v>
      </c>
      <c r="M47" s="730"/>
      <c r="N47" s="730"/>
      <c r="O47" s="730"/>
      <c r="P47" s="730"/>
      <c r="Q47" s="730"/>
      <c r="R47" s="730"/>
      <c r="S47" s="786" t="s">
        <v>1044</v>
      </c>
    </row>
    <row r="48" spans="1:19" ht="14.25" thickBot="1" thickTop="1">
      <c r="A48" s="134"/>
      <c r="B48" s="135" t="s">
        <v>753</v>
      </c>
      <c r="C48" s="134"/>
      <c r="D48" s="134"/>
      <c r="E48" s="134"/>
      <c r="F48" s="136"/>
      <c r="G48" s="136"/>
      <c r="H48" s="136"/>
      <c r="I48" s="137">
        <f>SUM(I42:I47)</f>
        <v>11301914</v>
      </c>
      <c r="J48" s="137">
        <f>SUM(J42:J47)</f>
        <v>1482430</v>
      </c>
      <c r="K48" s="137">
        <f aca="true" t="shared" si="3" ref="K48:R48">SUM(K42:K47)</f>
        <v>7000</v>
      </c>
      <c r="L48" s="137">
        <f t="shared" si="3"/>
        <v>84900</v>
      </c>
      <c r="M48" s="137">
        <f t="shared" si="3"/>
        <v>844594</v>
      </c>
      <c r="N48" s="137">
        <f t="shared" si="3"/>
        <v>8882990</v>
      </c>
      <c r="O48" s="137">
        <f t="shared" si="3"/>
        <v>996475</v>
      </c>
      <c r="P48" s="137">
        <f t="shared" si="3"/>
        <v>1169321</v>
      </c>
      <c r="Q48" s="137">
        <f t="shared" si="3"/>
        <v>0</v>
      </c>
      <c r="R48" s="137">
        <f t="shared" si="3"/>
        <v>0</v>
      </c>
      <c r="S48" s="136" t="s">
        <v>12</v>
      </c>
    </row>
    <row r="49" spans="1:19" ht="13.5" thickTop="1">
      <c r="A49" s="33"/>
      <c r="B49" s="33"/>
      <c r="C49" s="33"/>
      <c r="D49" s="33"/>
      <c r="E49" s="33"/>
      <c r="F49" s="33"/>
      <c r="G49" s="33"/>
      <c r="H49" s="33"/>
      <c r="I49" s="39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8" ht="12.75">
      <c r="A50" s="33"/>
      <c r="B50" s="33" t="s">
        <v>12</v>
      </c>
      <c r="C50" s="33"/>
      <c r="D50" s="33"/>
      <c r="E50" s="33"/>
      <c r="F50" s="33"/>
      <c r="G50" s="33"/>
      <c r="H50" s="33" t="s">
        <v>12</v>
      </c>
      <c r="I50" s="39" t="s">
        <v>12</v>
      </c>
      <c r="J50" s="723" t="s">
        <v>12</v>
      </c>
      <c r="K50" s="33"/>
      <c r="L50" s="33"/>
      <c r="M50" s="33"/>
      <c r="N50" s="33"/>
      <c r="O50" s="33"/>
      <c r="P50" s="33"/>
      <c r="Q50" s="33"/>
      <c r="R50" s="33"/>
    </row>
    <row r="51" spans="1:19" ht="12.75">
      <c r="A51" s="33"/>
      <c r="B51" s="33"/>
      <c r="C51" s="33"/>
      <c r="D51" s="33"/>
      <c r="E51" s="33"/>
      <c r="F51" s="33"/>
      <c r="G51" s="33"/>
      <c r="H51" s="33"/>
      <c r="I51" s="39" t="s">
        <v>12</v>
      </c>
      <c r="J51" s="723" t="s">
        <v>12</v>
      </c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33"/>
      <c r="B52" s="33" t="s">
        <v>12</v>
      </c>
      <c r="C52" s="33"/>
      <c r="D52" s="33"/>
      <c r="E52" s="33"/>
      <c r="F52" s="33"/>
      <c r="G52" s="33"/>
      <c r="H52" s="33"/>
      <c r="I52" s="39" t="s">
        <v>12</v>
      </c>
      <c r="J52" s="723" t="s">
        <v>12</v>
      </c>
      <c r="K52" s="33"/>
      <c r="L52" s="33"/>
      <c r="M52" s="33"/>
      <c r="N52" s="33"/>
      <c r="O52" s="33"/>
      <c r="P52" s="33"/>
      <c r="Q52" s="33"/>
      <c r="R52" s="33"/>
      <c r="S52" s="33"/>
    </row>
    <row r="53" ht="12.75">
      <c r="J53" s="723" t="s">
        <v>12</v>
      </c>
    </row>
  </sheetData>
  <printOptions/>
  <pageMargins left="0.984251968503937" right="0.3937007874015748" top="0.5905511811023623" bottom="0.7874015748031497" header="0.5118110236220472" footer="0.5118110236220472"/>
  <pageSetup horizontalDpi="300" verticalDpi="3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6">
      <selection activeCell="A22" sqref="A22"/>
    </sheetView>
  </sheetViews>
  <sheetFormatPr defaultColWidth="9.00390625" defaultRowHeight="12.75"/>
  <cols>
    <col min="1" max="1" width="3.25390625" style="0" customWidth="1"/>
    <col min="2" max="2" width="38.125" style="0" customWidth="1"/>
    <col min="3" max="3" width="5.125" style="0" customWidth="1"/>
    <col min="4" max="4" width="6.25390625" style="0" customWidth="1"/>
    <col min="5" max="5" width="8.875" style="0" customWidth="1"/>
    <col min="6" max="6" width="9.375" style="0" customWidth="1"/>
    <col min="7" max="8" width="9.00390625" style="0" customWidth="1"/>
    <col min="9" max="9" width="8.625" style="0" customWidth="1"/>
    <col min="10" max="10" width="8.125" style="0" customWidth="1"/>
    <col min="11" max="11" width="10.00390625" style="0" customWidth="1"/>
    <col min="12" max="12" width="11.625" style="0" customWidth="1"/>
  </cols>
  <sheetData>
    <row r="1" spans="1:12" ht="12.75">
      <c r="A1" s="72"/>
      <c r="B1" s="72" t="s">
        <v>1068</v>
      </c>
      <c r="C1" s="72"/>
      <c r="D1" s="72"/>
      <c r="E1" s="72"/>
      <c r="F1" s="72"/>
      <c r="G1" s="72"/>
      <c r="H1" s="72" t="s">
        <v>12</v>
      </c>
      <c r="I1" s="72"/>
      <c r="J1" s="72"/>
      <c r="K1" s="72"/>
      <c r="L1" s="72"/>
    </row>
    <row r="2" spans="1:12" ht="12.75">
      <c r="A2" s="72"/>
      <c r="B2" s="72" t="s">
        <v>522</v>
      </c>
      <c r="C2" s="72"/>
      <c r="D2" s="72"/>
      <c r="E2" s="72"/>
      <c r="F2" s="72"/>
      <c r="G2" s="72"/>
      <c r="H2" s="72" t="s">
        <v>12</v>
      </c>
      <c r="I2" s="72"/>
      <c r="J2" s="72"/>
      <c r="K2" s="72"/>
      <c r="L2" s="72"/>
    </row>
    <row r="3" spans="1:12" ht="12.75">
      <c r="A3" s="72"/>
      <c r="B3" s="74" t="s">
        <v>578</v>
      </c>
      <c r="C3" s="72"/>
      <c r="D3" s="72"/>
      <c r="E3" s="72"/>
      <c r="F3" s="72"/>
      <c r="G3" s="72"/>
      <c r="H3" s="72" t="s">
        <v>12</v>
      </c>
      <c r="I3" s="72"/>
      <c r="J3" s="72"/>
      <c r="K3" s="72"/>
      <c r="L3" s="72"/>
    </row>
    <row r="4" spans="1:12" ht="12.75">
      <c r="A4" s="72"/>
      <c r="B4" s="74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2.75">
      <c r="A5" s="72"/>
      <c r="B5" s="72" t="s">
        <v>12</v>
      </c>
      <c r="C5" s="72"/>
      <c r="D5" s="72"/>
      <c r="E5" s="74"/>
      <c r="F5" s="72"/>
      <c r="G5" s="72"/>
      <c r="H5" s="72"/>
      <c r="I5" s="72"/>
      <c r="J5" s="72"/>
      <c r="K5" s="72"/>
      <c r="L5" s="72"/>
    </row>
    <row r="6" spans="1:12" ht="12.75">
      <c r="A6" s="75" t="s">
        <v>1069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3.5" thickBot="1">
      <c r="A7" s="75"/>
      <c r="B7" s="76"/>
      <c r="C7" s="76"/>
      <c r="D7" s="76"/>
      <c r="E7" s="76"/>
      <c r="F7" s="76"/>
      <c r="G7" s="76" t="s">
        <v>264</v>
      </c>
      <c r="H7" s="76"/>
      <c r="I7" s="76"/>
      <c r="J7" s="76"/>
      <c r="K7" s="76"/>
      <c r="L7" s="76"/>
    </row>
    <row r="8" spans="1:12" ht="14.25" thickBot="1" thickTop="1">
      <c r="A8" s="77" t="s">
        <v>12</v>
      </c>
      <c r="B8" s="78" t="s">
        <v>12</v>
      </c>
      <c r="C8" s="79" t="s">
        <v>12</v>
      </c>
      <c r="D8" s="78" t="s">
        <v>12</v>
      </c>
      <c r="E8" s="80"/>
      <c r="F8" s="80"/>
      <c r="G8" s="79" t="s">
        <v>1045</v>
      </c>
      <c r="H8" s="202" t="s">
        <v>161</v>
      </c>
      <c r="I8" s="787" t="s">
        <v>595</v>
      </c>
      <c r="J8" s="787"/>
      <c r="K8" s="82" t="s">
        <v>372</v>
      </c>
      <c r="L8" s="839" t="s">
        <v>1046</v>
      </c>
    </row>
    <row r="9" spans="1:12" ht="13.5" thickTop="1">
      <c r="A9" s="84"/>
      <c r="B9" s="84"/>
      <c r="C9" s="76"/>
      <c r="D9" s="84" t="s">
        <v>12</v>
      </c>
      <c r="E9" s="85" t="s">
        <v>539</v>
      </c>
      <c r="F9" s="85" t="s">
        <v>540</v>
      </c>
      <c r="G9" s="85" t="s">
        <v>1047</v>
      </c>
      <c r="H9" s="87" t="s">
        <v>543</v>
      </c>
      <c r="I9" s="788" t="s">
        <v>544</v>
      </c>
      <c r="J9" s="789" t="s">
        <v>1048</v>
      </c>
      <c r="K9" s="77" t="s">
        <v>544</v>
      </c>
      <c r="L9" s="840" t="s">
        <v>1049</v>
      </c>
    </row>
    <row r="10" spans="1:12" ht="12.75">
      <c r="A10" s="91" t="s">
        <v>370</v>
      </c>
      <c r="B10" s="91" t="s">
        <v>549</v>
      </c>
      <c r="C10" s="92" t="s">
        <v>217</v>
      </c>
      <c r="D10" s="91" t="s">
        <v>550</v>
      </c>
      <c r="E10" s="85" t="s">
        <v>551</v>
      </c>
      <c r="F10" s="85" t="s">
        <v>552</v>
      </c>
      <c r="G10" s="85" t="s">
        <v>1050</v>
      </c>
      <c r="H10" s="87" t="s">
        <v>1051</v>
      </c>
      <c r="I10" s="788" t="s">
        <v>555</v>
      </c>
      <c r="J10" s="790" t="s">
        <v>723</v>
      </c>
      <c r="K10" s="84" t="s">
        <v>556</v>
      </c>
      <c r="L10" s="840" t="s">
        <v>1052</v>
      </c>
    </row>
    <row r="11" spans="1:12" ht="12.75">
      <c r="A11" s="84"/>
      <c r="B11" s="84"/>
      <c r="C11" s="76"/>
      <c r="D11" s="84"/>
      <c r="E11" s="85" t="s">
        <v>552</v>
      </c>
      <c r="F11" s="85" t="s">
        <v>561</v>
      </c>
      <c r="G11" s="85" t="s">
        <v>1053</v>
      </c>
      <c r="H11" s="87" t="s">
        <v>502</v>
      </c>
      <c r="I11" s="788" t="s">
        <v>1054</v>
      </c>
      <c r="J11" s="790" t="s">
        <v>1055</v>
      </c>
      <c r="K11" s="84" t="s">
        <v>721</v>
      </c>
      <c r="L11" s="840" t="s">
        <v>1056</v>
      </c>
    </row>
    <row r="12" spans="1:12" ht="12.75">
      <c r="A12" s="84"/>
      <c r="B12" s="84"/>
      <c r="C12" s="76"/>
      <c r="D12" s="84"/>
      <c r="E12" s="86"/>
      <c r="F12" s="86"/>
      <c r="G12" s="86" t="s">
        <v>1057</v>
      </c>
      <c r="H12" s="87" t="s">
        <v>561</v>
      </c>
      <c r="I12" s="788" t="s">
        <v>419</v>
      </c>
      <c r="J12" s="790" t="s">
        <v>719</v>
      </c>
      <c r="K12" s="84" t="s">
        <v>729</v>
      </c>
      <c r="L12" s="840" t="s">
        <v>1058</v>
      </c>
    </row>
    <row r="13" spans="1:12" ht="13.5" thickBot="1">
      <c r="A13" s="84"/>
      <c r="B13" s="84"/>
      <c r="C13" s="76"/>
      <c r="D13" s="84"/>
      <c r="E13" s="86"/>
      <c r="F13" s="86"/>
      <c r="G13" s="792" t="s">
        <v>873</v>
      </c>
      <c r="H13" s="87" t="s">
        <v>1059</v>
      </c>
      <c r="I13" s="76" t="s">
        <v>12</v>
      </c>
      <c r="J13" s="84"/>
      <c r="K13" s="84" t="s">
        <v>733</v>
      </c>
      <c r="L13" s="841" t="s">
        <v>420</v>
      </c>
    </row>
    <row r="14" spans="1:12" ht="14.25" thickBot="1" thickTop="1">
      <c r="A14" s="97">
        <v>1</v>
      </c>
      <c r="B14" s="98">
        <v>2</v>
      </c>
      <c r="C14" s="82">
        <v>3</v>
      </c>
      <c r="D14" s="98">
        <v>4</v>
      </c>
      <c r="E14" s="99">
        <v>5</v>
      </c>
      <c r="F14" s="99">
        <v>6</v>
      </c>
      <c r="G14" s="99">
        <v>7</v>
      </c>
      <c r="H14" s="100">
        <v>8</v>
      </c>
      <c r="I14" s="82">
        <v>9</v>
      </c>
      <c r="J14" s="98">
        <v>10</v>
      </c>
      <c r="K14" s="98">
        <v>11</v>
      </c>
      <c r="L14" s="98">
        <v>12</v>
      </c>
    </row>
    <row r="15" spans="1:12" ht="24.75" thickTop="1">
      <c r="A15" s="793">
        <v>1</v>
      </c>
      <c r="B15" s="799" t="s">
        <v>1060</v>
      </c>
      <c r="C15" s="118" t="s">
        <v>54</v>
      </c>
      <c r="D15" s="119" t="s">
        <v>64</v>
      </c>
      <c r="E15" s="118" t="s">
        <v>848</v>
      </c>
      <c r="F15" s="800">
        <v>3284677</v>
      </c>
      <c r="G15" s="121">
        <v>3000</v>
      </c>
      <c r="H15" s="127">
        <f>SUM(I15:K15)</f>
        <v>1165110</v>
      </c>
      <c r="I15" s="122">
        <v>1165110</v>
      </c>
      <c r="J15" s="123"/>
      <c r="K15" s="123"/>
      <c r="L15" s="123">
        <v>0</v>
      </c>
    </row>
    <row r="16" spans="1:12" ht="36">
      <c r="A16" s="793">
        <v>2</v>
      </c>
      <c r="B16" s="799" t="s">
        <v>1061</v>
      </c>
      <c r="C16" s="118" t="s">
        <v>54</v>
      </c>
      <c r="D16" s="119" t="s">
        <v>64</v>
      </c>
      <c r="E16" s="118" t="s">
        <v>961</v>
      </c>
      <c r="F16" s="800">
        <v>2772059</v>
      </c>
      <c r="G16" s="121">
        <v>60400</v>
      </c>
      <c r="H16" s="127">
        <f>SUM(I16:K16)</f>
        <v>305116</v>
      </c>
      <c r="I16" s="122">
        <v>305116</v>
      </c>
      <c r="J16" s="123"/>
      <c r="K16" s="123"/>
      <c r="L16" s="123">
        <v>457675</v>
      </c>
    </row>
    <row r="17" spans="1:12" ht="24">
      <c r="A17" s="793">
        <v>3</v>
      </c>
      <c r="B17" s="799" t="s">
        <v>1062</v>
      </c>
      <c r="C17" s="118" t="s">
        <v>54</v>
      </c>
      <c r="D17" s="119" t="s">
        <v>1063</v>
      </c>
      <c r="E17" s="118" t="s">
        <v>848</v>
      </c>
      <c r="F17" s="800">
        <v>336573</v>
      </c>
      <c r="G17" s="121">
        <v>7064</v>
      </c>
      <c r="H17" s="127">
        <f>SUM(I17:K17)</f>
        <v>177407</v>
      </c>
      <c r="I17" s="122">
        <v>177407</v>
      </c>
      <c r="J17" s="123"/>
      <c r="K17" s="123"/>
      <c r="L17" s="123">
        <v>0</v>
      </c>
    </row>
    <row r="18" spans="1:12" ht="36">
      <c r="A18" s="793">
        <v>4</v>
      </c>
      <c r="B18" s="799" t="s">
        <v>1064</v>
      </c>
      <c r="C18" s="118" t="s">
        <v>86</v>
      </c>
      <c r="D18" s="119" t="s">
        <v>116</v>
      </c>
      <c r="E18" s="118" t="s">
        <v>876</v>
      </c>
      <c r="F18" s="800">
        <v>75000</v>
      </c>
      <c r="G18" s="121"/>
      <c r="H18" s="127"/>
      <c r="I18" s="122">
        <v>75000</v>
      </c>
      <c r="J18" s="123"/>
      <c r="K18" s="123"/>
      <c r="L18" s="123">
        <v>0</v>
      </c>
    </row>
    <row r="19" spans="1:12" ht="24">
      <c r="A19" s="793">
        <v>5</v>
      </c>
      <c r="B19" s="799" t="s">
        <v>963</v>
      </c>
      <c r="C19" s="118" t="s">
        <v>182</v>
      </c>
      <c r="D19" s="119" t="s">
        <v>194</v>
      </c>
      <c r="E19" s="118" t="s">
        <v>848</v>
      </c>
      <c r="F19" s="800">
        <v>4369517</v>
      </c>
      <c r="G19" s="121">
        <v>58000</v>
      </c>
      <c r="H19" s="127">
        <f>SUM(I19:K19)</f>
        <v>1582277</v>
      </c>
      <c r="I19" s="122">
        <v>1582277</v>
      </c>
      <c r="J19" s="123"/>
      <c r="K19" s="123"/>
      <c r="L19" s="123">
        <v>0</v>
      </c>
    </row>
    <row r="20" spans="1:12" ht="24">
      <c r="A20" s="793">
        <v>6</v>
      </c>
      <c r="B20" s="799" t="s">
        <v>1065</v>
      </c>
      <c r="C20" s="118" t="s">
        <v>182</v>
      </c>
      <c r="D20" s="119" t="s">
        <v>194</v>
      </c>
      <c r="E20" s="118" t="s">
        <v>848</v>
      </c>
      <c r="F20" s="800">
        <v>747724</v>
      </c>
      <c r="G20" s="121"/>
      <c r="H20" s="127">
        <f>SUM(I20:K20)</f>
        <v>115144</v>
      </c>
      <c r="I20" s="122">
        <v>115144</v>
      </c>
      <c r="J20" s="123"/>
      <c r="K20" s="123"/>
      <c r="L20" s="123">
        <v>0</v>
      </c>
    </row>
    <row r="21" spans="1:12" ht="24">
      <c r="A21" s="793">
        <v>7</v>
      </c>
      <c r="B21" s="799" t="s">
        <v>1066</v>
      </c>
      <c r="C21" s="118" t="s">
        <v>183</v>
      </c>
      <c r="D21" s="119" t="s">
        <v>526</v>
      </c>
      <c r="E21" s="118" t="s">
        <v>744</v>
      </c>
      <c r="F21" s="800">
        <v>1277345</v>
      </c>
      <c r="G21" s="121">
        <v>19280</v>
      </c>
      <c r="H21" s="127">
        <f>SUM(I21:K21)</f>
        <v>484664</v>
      </c>
      <c r="I21" s="122">
        <v>484664</v>
      </c>
      <c r="J21" s="123"/>
      <c r="K21" s="123"/>
      <c r="L21" s="123">
        <v>0</v>
      </c>
    </row>
    <row r="22" spans="1:12" ht="13.5" thickBot="1">
      <c r="A22" s="114"/>
      <c r="B22" s="801" t="s">
        <v>12</v>
      </c>
      <c r="C22" s="794"/>
      <c r="D22" s="795"/>
      <c r="E22" s="794"/>
      <c r="F22" s="802"/>
      <c r="G22" s="796"/>
      <c r="H22" s="803"/>
      <c r="I22" s="797"/>
      <c r="J22" s="798"/>
      <c r="K22" s="798"/>
      <c r="L22" s="798"/>
    </row>
    <row r="23" spans="1:12" ht="14.25" thickBot="1" thickTop="1">
      <c r="A23" s="804"/>
      <c r="B23" s="805" t="s">
        <v>421</v>
      </c>
      <c r="C23" s="806"/>
      <c r="D23" s="807"/>
      <c r="E23" s="806"/>
      <c r="F23" s="808">
        <f>SUM(F15:F17,F18:F21)</f>
        <v>12862895</v>
      </c>
      <c r="G23" s="808">
        <f>SUM(G15:G17,G18:G21)</f>
        <v>147744</v>
      </c>
      <c r="H23" s="808">
        <f>SUM(H15:H17,H18:H21)</f>
        <v>3829718</v>
      </c>
      <c r="I23" s="809">
        <f>SUM(I15:I17,I18:I21)</f>
        <v>3904718</v>
      </c>
      <c r="J23" s="808"/>
      <c r="K23" s="808">
        <f>SUM(K15:K17,K18:K21)</f>
        <v>0</v>
      </c>
      <c r="L23" s="808">
        <f>SUM(L15:L17,L18:L21)</f>
        <v>457675</v>
      </c>
    </row>
    <row r="24" spans="1:12" ht="13.5" thickTop="1">
      <c r="A24" s="33"/>
      <c r="B24" s="33"/>
      <c r="C24" s="33"/>
      <c r="D24" s="33"/>
      <c r="E24" s="33"/>
      <c r="F24" s="33"/>
      <c r="G24" s="33"/>
      <c r="H24" s="39"/>
      <c r="I24" s="33"/>
      <c r="J24" s="33"/>
      <c r="K24" s="33"/>
      <c r="L24" s="33"/>
    </row>
    <row r="25" spans="1:12" ht="14.25">
      <c r="A25" s="33"/>
      <c r="B25" s="810" t="s">
        <v>1067</v>
      </c>
      <c r="C25" s="33"/>
      <c r="D25" s="33"/>
      <c r="E25" s="33"/>
      <c r="F25" s="33"/>
      <c r="G25" s="33"/>
      <c r="H25" s="39" t="s">
        <v>12</v>
      </c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9" t="s">
        <v>12</v>
      </c>
      <c r="I26" s="33"/>
      <c r="J26" s="33"/>
      <c r="K26" s="33"/>
      <c r="L26" s="33"/>
    </row>
  </sheetData>
  <printOptions/>
  <pageMargins left="0.984251968503937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2005-12-02T10:44:21Z</cp:lastPrinted>
  <dcterms:created xsi:type="dcterms:W3CDTF">2000-10-28T18:53:25Z</dcterms:created>
  <dcterms:modified xsi:type="dcterms:W3CDTF">2005-12-12T11:25:31Z</dcterms:modified>
  <cp:category/>
  <cp:version/>
  <cp:contentType/>
  <cp:contentStatus/>
</cp:coreProperties>
</file>