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firstSheet="3" activeTab="5"/>
  </bookViews>
  <sheets>
    <sheet name="zał.nr 1 dochody " sheetId="1" r:id="rId1"/>
    <sheet name="zał.nr 2 wydatki" sheetId="2" r:id="rId2"/>
    <sheet name="zał.nr 3-doch.i wyd.zadań zlec." sheetId="3" r:id="rId3"/>
    <sheet name="zał.nr 7-Prognoza długu" sheetId="4" r:id="rId4"/>
    <sheet name="zał.nr 11-dotacje pozarz." sheetId="5" r:id="rId5"/>
    <sheet name="zał.inw.nr 5 do projektu" sheetId="6" r:id="rId6"/>
    <sheet name="zał.nr 6-Deficyt,nadwyżka" sheetId="7" r:id="rId7"/>
    <sheet name="zał.nr 9-Dotacja STO" sheetId="8" r:id="rId8"/>
    <sheet name="zał.nr 12-Pozostałe dotacje" sheetId="9" r:id="rId9"/>
    <sheet name="zał.nr 8-srodki specj." sheetId="10" r:id="rId10"/>
    <sheet name="zał.nr 10-instyt.kultury" sheetId="11" r:id="rId11"/>
    <sheet name="zał.nr 4-zadania wspólne" sheetId="12" r:id="rId12"/>
    <sheet name="zał.nr 14-dot.przedm.ZGM" sheetId="13" r:id="rId13"/>
    <sheet name="zał.nr13-GFOŚiGW" sheetId="14" r:id="rId14"/>
  </sheets>
  <definedNames>
    <definedName name="_xlnm.Print_Area" localSheetId="5">'zał.inw.nr 5 do projektu'!$A$1:$U$58</definedName>
    <definedName name="_xlnm.Print_Area" localSheetId="0">'zał.nr 1 dochody '!$A$1:$H$185</definedName>
    <definedName name="_xlnm.Print_Area" localSheetId="10">'zał.nr 10-instyt.kultury'!$A$1:$D$17</definedName>
    <definedName name="_xlnm.Print_Area" localSheetId="4">'zał.nr 11-dotacje pozarz.'!$A$1:$E$19</definedName>
    <definedName name="_xlnm.Print_Area" localSheetId="12">'zał.nr 14-dot.przedm.ZGM'!$A$1:$C$15</definedName>
    <definedName name="_xlnm.Print_Area" localSheetId="1">'zał.nr 2 wydatki'!$A$1:$G$539</definedName>
    <definedName name="_xlnm.Print_Area" localSheetId="2">'zał.nr 3-doch.i wyd.zadań zlec.'!$A$1:$F$76</definedName>
    <definedName name="_xlnm.Print_Area" localSheetId="6">'zał.nr 6-Deficyt,nadwyżka'!$A$1:$E$26</definedName>
    <definedName name="_xlnm.Print_Area" localSheetId="3">'zał.nr 7-Prognoza długu'!$A$2:$J$33</definedName>
    <definedName name="_xlnm.Print_Area" localSheetId="9">'zał.nr 8-srodki specj.'!$A$1:$J$23</definedName>
    <definedName name="_xlnm.Print_Area" localSheetId="13">'zał.nr13-GFOŚiGW'!$A$1:$D$38</definedName>
  </definedNames>
  <calcPr fullCalcOnLoad="1"/>
</workbook>
</file>

<file path=xl/sharedStrings.xml><?xml version="1.0" encoding="utf-8"?>
<sst xmlns="http://schemas.openxmlformats.org/spreadsheetml/2006/main" count="2473" uniqueCount="1046">
  <si>
    <t>Kanalizacja sanitarna - Gąski, Ślepie ( koszty niekwalifikowane)</t>
  </si>
  <si>
    <t>wynagrodzenie osobowe- goniec, inkasent</t>
  </si>
  <si>
    <t>centrum sportowo-rekreacyjno-kulturalne-kontrakt województwa</t>
  </si>
  <si>
    <t>6330</t>
  </si>
  <si>
    <t>IV</t>
  </si>
  <si>
    <t xml:space="preserve">DOTACJE Z UNII EUROPEJSKIEJ </t>
  </si>
  <si>
    <t>Srodki przedakcesyjne-Phare2000 wiadukt Lesk</t>
  </si>
  <si>
    <t>6292</t>
  </si>
  <si>
    <t>OGÓŁEM DOCHODY ( I+II+III+IV)</t>
  </si>
  <si>
    <t xml:space="preserve">składki na ubezpieczenia zdrowotne-MOPS </t>
  </si>
  <si>
    <t>zagospodarowanie terenu ul. Parkowa</t>
  </si>
  <si>
    <t>2005</t>
  </si>
  <si>
    <t>2004-2006</t>
  </si>
  <si>
    <t>Modernizacja drogi Olecko/Świetajno-Orzechówko</t>
  </si>
  <si>
    <t>Załącznik Nr 7 do uchwały Nr XXIX/220/04</t>
  </si>
  <si>
    <t xml:space="preserve">Załącznik Nr 11 do uchwały Nr XXIX/220/04  </t>
  </si>
  <si>
    <t xml:space="preserve">do Uchwały Nr XXIX/220/04    </t>
  </si>
  <si>
    <t xml:space="preserve">Załącznik Nr 9  do uchwały Nr XXIX/220/04 </t>
  </si>
  <si>
    <t>Załącznik Nr 12 do uchwały Nr XXIX/220/04</t>
  </si>
  <si>
    <t>do uchwały Nr XXIX/220/04</t>
  </si>
  <si>
    <t>Załącznik Nr 10  do uchwały Nr XXIX/220/04</t>
  </si>
  <si>
    <t>Załącznik Nr 4  do uchwały Nr XXIX/220/04</t>
  </si>
  <si>
    <t>Załącznik Nr 14 do uchwały Nr XXIX/220/04</t>
  </si>
  <si>
    <t>do Uchwały Nr XXIX/220/04</t>
  </si>
  <si>
    <t>Załącznik Nr 5 do Uchwały Nr XXIX/220/04</t>
  </si>
  <si>
    <t>2004-2005</t>
  </si>
  <si>
    <t>Razem dochody i przychody w  2004r. i 2005r.</t>
  </si>
  <si>
    <t>różne wydatki na rzecz osób fizycznych</t>
  </si>
  <si>
    <t>remont zasilenia energetycznego syren alarmowych</t>
  </si>
  <si>
    <t>Budowa sali gimnastycznej-SP Gąski</t>
  </si>
  <si>
    <t>Uzbrojenie techniczne -ul.Zielona</t>
  </si>
  <si>
    <t>MOSiR</t>
  </si>
  <si>
    <t>2003-2005</t>
  </si>
  <si>
    <t>Załącznik Nr 1 do Uchwały Nr XXIX/220/04</t>
  </si>
  <si>
    <t xml:space="preserve">Załącznik Nr 2 do Uchwały Nr XXIX/220/04 </t>
  </si>
  <si>
    <t>Załącznik Nr 3 do Uchwały Nr XXIX/220/04</t>
  </si>
  <si>
    <t>Razem wydatki inwestycyjne</t>
  </si>
  <si>
    <t>Wniesienie udziału do TBS na budowę budynku komunalnego</t>
  </si>
  <si>
    <t>2002-2005</t>
  </si>
  <si>
    <t>TBS</t>
  </si>
  <si>
    <t>OGÓŁEM  WYDATKI  MAJĄTKOWE</t>
  </si>
  <si>
    <t xml:space="preserve">jako źródła pokrycia deficytu lub rozdysponowania </t>
  </si>
  <si>
    <t>nadwyżki budżetowej</t>
  </si>
  <si>
    <t>Kwota</t>
  </si>
  <si>
    <t>Lp</t>
  </si>
  <si>
    <t>Treść</t>
  </si>
  <si>
    <t>Klasyf.</t>
  </si>
  <si>
    <t>Planowane   dochody</t>
  </si>
  <si>
    <t>Planowane wydatki (B1+B2)</t>
  </si>
  <si>
    <t>B1</t>
  </si>
  <si>
    <t>Wydatki bieżące</t>
  </si>
  <si>
    <t>B2</t>
  </si>
  <si>
    <t>Wydatki majątkowe</t>
  </si>
  <si>
    <t xml:space="preserve">Nadwyżka / deficyt </t>
  </si>
  <si>
    <t xml:space="preserve">Dotacja przedmiotowa dla zakładu budżetowego </t>
  </si>
  <si>
    <t>Plan przychodów  i  kosztów zakładów budżetowych</t>
  </si>
  <si>
    <t>Stan środk.</t>
  </si>
  <si>
    <t xml:space="preserve">          Przychody</t>
  </si>
  <si>
    <t>Stan</t>
  </si>
  <si>
    <t>Dział</t>
  </si>
  <si>
    <t>obrotowych</t>
  </si>
  <si>
    <t>na p. roku</t>
  </si>
  <si>
    <t xml:space="preserve">wpłata </t>
  </si>
  <si>
    <t>na koniec</t>
  </si>
  <si>
    <t>do budż.</t>
  </si>
  <si>
    <t>roku</t>
  </si>
  <si>
    <t>Zakłady  budżetowe</t>
  </si>
  <si>
    <t>Zakład Gosp. Mieszk.</t>
  </si>
  <si>
    <t>Środki specjalne:</t>
  </si>
  <si>
    <t>MOPS</t>
  </si>
  <si>
    <t>x</t>
  </si>
  <si>
    <t>Ogółem:</t>
  </si>
  <si>
    <t>Finansowanie deficytu (D1-D2)</t>
  </si>
  <si>
    <t>D1</t>
  </si>
  <si>
    <t xml:space="preserve">Przychody  </t>
  </si>
  <si>
    <t>Kredyty zaciągane w bankach krajowych</t>
  </si>
  <si>
    <t>Zaciągnięte pożyczki na rynku krajowym</t>
  </si>
  <si>
    <t>D2</t>
  </si>
  <si>
    <t>Rozchody</t>
  </si>
  <si>
    <t>Spłata kredytów długoterminowych</t>
  </si>
  <si>
    <t>Spłata  pożyczek</t>
  </si>
  <si>
    <t>Rady  Miejskiej w Olecku</t>
  </si>
  <si>
    <t>Wykaz dotacji podmiotowych dla niepublicznych</t>
  </si>
  <si>
    <t>w zł</t>
  </si>
  <si>
    <t>Nazwa jednostki</t>
  </si>
  <si>
    <t>dotacji</t>
  </si>
  <si>
    <t>Społeczna Szkoła Podstawowa</t>
  </si>
  <si>
    <t>Społeczne Gimnazjum</t>
  </si>
  <si>
    <t>Ogółem</t>
  </si>
  <si>
    <t>( nie stanowiące wydatków inwestycyjnych)</t>
  </si>
  <si>
    <t>Ochotnicza Straż Pożarna  Gąski</t>
  </si>
  <si>
    <t>Ochotnicza Straż Pożarna Plewki</t>
  </si>
  <si>
    <t>Ochotnicza Straż Pożarna Szczecinki</t>
  </si>
  <si>
    <t>Ochotnicza Straż Pożarna  Lenarty</t>
  </si>
  <si>
    <t>75405</t>
  </si>
  <si>
    <t>Komenda Powiatowa Policji</t>
  </si>
  <si>
    <t>6220</t>
  </si>
  <si>
    <t>nagrody i wydatki osobowe nie zaliczane do wynagrodzenia</t>
  </si>
  <si>
    <t>Pobór podatków, opłat i niepodatkowych należności budżetowych</t>
  </si>
  <si>
    <t>remont instrumentów</t>
  </si>
  <si>
    <t>Starostwo Powiatowe w Olecku-Pow.Straż Pożarna</t>
  </si>
  <si>
    <t>Urząd Miejski-dotacja na "Europejskie juwenalia na Mazurach"</t>
  </si>
  <si>
    <t>2030</t>
  </si>
  <si>
    <t>dotacja podmiotowa  na "Juwenalia europejskie na Mazurach"</t>
  </si>
  <si>
    <t xml:space="preserve">Dotacje dla samorządowych instytucji </t>
  </si>
  <si>
    <t>Uzupełnienie subwencji ogólnej</t>
  </si>
  <si>
    <t>75802</t>
  </si>
  <si>
    <t>2750</t>
  </si>
  <si>
    <t>zakup materiałów(Rady Osiedlowe i Sołectwa)</t>
  </si>
  <si>
    <t>zakup usług pozostałych w tym PAOW 2004=66237zł</t>
  </si>
  <si>
    <t>pożyczki na inwestycje</t>
  </si>
  <si>
    <t xml:space="preserve"> kredyty inwestycyjne</t>
  </si>
  <si>
    <t>kredyt obrotowy</t>
  </si>
  <si>
    <t>nadwyżka budżetu gminy z lat ubiegłych</t>
  </si>
  <si>
    <t>6800</t>
  </si>
  <si>
    <t>Wykup udziałów w PGK Spółka z o.o.</t>
  </si>
  <si>
    <t>zakup leków - szczepionki</t>
  </si>
  <si>
    <t>z dnia 30 grudnia 2004r.</t>
  </si>
  <si>
    <t>Dotacja celowa do przebudowy chodnika przy ul. Armii Krajowej</t>
  </si>
  <si>
    <t>z dnia  30 grudnia 2004 roku</t>
  </si>
  <si>
    <t>z dnia  30 grudnia 2004r.</t>
  </si>
  <si>
    <t xml:space="preserve"> z dnia  30 grudnia 2004r.</t>
  </si>
  <si>
    <t>kalkulowana wg stawek jednostkowych w 2005r.</t>
  </si>
  <si>
    <t>dofinans. zakup samochodu do WTZ przez PFRON</t>
  </si>
  <si>
    <t>Program Współpracy Przygranicznej Phare 2002</t>
  </si>
  <si>
    <t>Zakres</t>
  </si>
  <si>
    <t>(rodzaj i wielkość stawki jednostkowej)</t>
  </si>
  <si>
    <t>Zakład Gospodarki</t>
  </si>
  <si>
    <t>Mieszkaniowej</t>
  </si>
  <si>
    <t>dotacja przedmiotowa na utrzymanie świetlicy wiejskiej</t>
  </si>
  <si>
    <t>a) świetlica w Szczecinkach( 88,3m2x39,64zł)</t>
  </si>
  <si>
    <t xml:space="preserve">                    z dnia 30 grudnia 2004r.</t>
  </si>
  <si>
    <t>b) pozostałe świetlice( 508,7m2x4,91zł)</t>
  </si>
  <si>
    <t>Koszty utrzymania 8 świetlic wiejskich(energia)</t>
  </si>
  <si>
    <t>Budowa remizy strażackiej OSP w Lenartach z zapleczem socjalnym</t>
  </si>
  <si>
    <t>Przedszkole</t>
  </si>
  <si>
    <t>Regionalny Ośrodek Kultury</t>
  </si>
  <si>
    <t>"Mazury Garbate" w Olecku</t>
  </si>
  <si>
    <t>Miejsko-Powiatowa Biblioteka</t>
  </si>
  <si>
    <t>Publiczna w Olecku</t>
  </si>
  <si>
    <t>wynagrodz.osobowe i poch. ( 4010,4040,4100,4110,4120)</t>
  </si>
  <si>
    <t>Wybory do Parlamentu Europejskiego</t>
  </si>
  <si>
    <t>75113</t>
  </si>
  <si>
    <t>Drogi publiczne krajowe</t>
  </si>
  <si>
    <t>%</t>
  </si>
  <si>
    <t>85195</t>
  </si>
  <si>
    <t>zasiłki celowe- zadania własne (dotacja)</t>
  </si>
  <si>
    <t>dożywianie dzieci-zadanie własne(środki gminy)</t>
  </si>
  <si>
    <t>zasiłki celowe- zadania własne(środki gminy)</t>
  </si>
  <si>
    <t>składki na ubezpieczenia zdrowotne- SOG</t>
  </si>
  <si>
    <t>dotacja z MENiS</t>
  </si>
  <si>
    <t>dotacja z PAOW-remonty szkół</t>
  </si>
  <si>
    <t>2005r.</t>
  </si>
  <si>
    <t>Plan dochodów budżetu gminy na 2005 rok</t>
  </si>
  <si>
    <t>remont chodników</t>
  </si>
  <si>
    <t xml:space="preserve">Transport i łączność </t>
  </si>
  <si>
    <t>refundacja kosztów remontu chodników</t>
  </si>
  <si>
    <t xml:space="preserve">świadczenia rodzinne </t>
  </si>
  <si>
    <t>wykonanie ogrodzenia placu zabaw</t>
  </si>
  <si>
    <t>składki na ubezpieczenia emerytalne i rentowe</t>
  </si>
  <si>
    <t>zakup komputera z oprogramowaniem i innych urządzeń</t>
  </si>
  <si>
    <t>składki na ubezpieczenia społeczne 17,23%</t>
  </si>
  <si>
    <t>składki na Fundusz Pracy 2,45%</t>
  </si>
  <si>
    <t>dodatki wiejskie i mieszkaniowe, ekwiwalenty</t>
  </si>
  <si>
    <t>60011</t>
  </si>
  <si>
    <t>składki emerytalne i rentowe od świadczeń</t>
  </si>
  <si>
    <t>szkoły podstawowe-wyprawka szkolna</t>
  </si>
  <si>
    <t>zakup wyprawki szkolnej - książek</t>
  </si>
  <si>
    <t>92120</t>
  </si>
  <si>
    <t>budowa remizy strażackiej OSP Lenarty</t>
  </si>
  <si>
    <t>zakup instrumentów dętych, części, materiałów</t>
  </si>
  <si>
    <t>2020</t>
  </si>
  <si>
    <t>dotacja celowa na dofinansowanie inwestycji</t>
  </si>
  <si>
    <t>Dotacja celowa na dofinans.inwestycji w ROK"Mazury Garbate"</t>
  </si>
  <si>
    <t xml:space="preserve">Modernizacja ul. Cisowej </t>
  </si>
  <si>
    <t>dotacja na dofinans.modern.drogi Kukowo-Zajdy-Dudki i Olecko-Świetajno-Dunajek</t>
  </si>
  <si>
    <t>zakup  wiat przystankowych</t>
  </si>
  <si>
    <t>Plan wydatków budżetu gminy na 2005 rok.</t>
  </si>
  <si>
    <t>zakup usług pozostałych-wykonanie Programu Rewitalizacji</t>
  </si>
  <si>
    <t>Środki z programu ZPORR za 2005r.</t>
  </si>
  <si>
    <t>Usuwanie skutków klęsk żywiołowych</t>
  </si>
  <si>
    <t>85278</t>
  </si>
  <si>
    <t xml:space="preserve">wodociąg Gąski,Ślepie, Zajdy </t>
  </si>
  <si>
    <t>kanalizacja sanitarna Gąski, Ślepie</t>
  </si>
  <si>
    <t>zakup energii elektrycznej,</t>
  </si>
  <si>
    <t>60013</t>
  </si>
  <si>
    <t>Drogi publiczne wojewódzkie</t>
  </si>
  <si>
    <t>Kanalizacja sanitarna i wodociag Olecko-Imionki</t>
  </si>
  <si>
    <t>Sieć wodociagowa -Gąski,Ślepie,Zajdy(Folwark)</t>
  </si>
  <si>
    <t>Wodociąg -Borawskie Małe</t>
  </si>
  <si>
    <t>Kanalizacja sanitarna Olecko-Możne i wodociag Olecko-Możne-Dworek Mazurski</t>
  </si>
  <si>
    <t>kanalizacja sanitarna i wodociąg Olecko-Imionki</t>
  </si>
  <si>
    <t>kanalizacja sanitarna Olecko-Możne, wodociag Olecko-Możne-Dworek Mazurski</t>
  </si>
  <si>
    <t>wodociag Borawskie Małe</t>
  </si>
  <si>
    <t>Kanalizacja sanitarna - Gąski, Ślepie ( koszty kwalifikowane)</t>
  </si>
  <si>
    <t>2005-2006</t>
  </si>
  <si>
    <t>nakłady finansowe</t>
  </si>
  <si>
    <t>środków</t>
  </si>
  <si>
    <t>w 2005r.</t>
  </si>
  <si>
    <t>Budowa ulicy z infrastrukturą na osiedlu Siejnik</t>
  </si>
  <si>
    <t>Budowa ścieżki rowerowej-Armii Krajowej, Gołdapska+ wiata</t>
  </si>
  <si>
    <t>budowa ulicy z infrastrukturą na osiedlu Siejnik</t>
  </si>
  <si>
    <t>zakup materiałów jako dofinans.bezp.imprez masowych</t>
  </si>
  <si>
    <t xml:space="preserve">4280 </t>
  </si>
  <si>
    <t>4350</t>
  </si>
  <si>
    <t>opłaty za usługi internetowe</t>
  </si>
  <si>
    <t>realizacja zadania w ramach kontraktu z Wojewodą</t>
  </si>
  <si>
    <t>Wykaz dotacji na cele publiczne związane z realizacją zadań własnych</t>
  </si>
  <si>
    <t>gminy przez podmioty nie zaliczane do sektora finansów publicznych</t>
  </si>
  <si>
    <t>Rodzaj celu publicznego</t>
  </si>
  <si>
    <t>Działania integracyjne na rzecz osób niepełnosprawnych</t>
  </si>
  <si>
    <t>Dotacja celowa do przebudowy drogi Kukowo-Zajdy-Dudki</t>
  </si>
  <si>
    <t>Dotacja celowa do przebudowy drogi Olecko-Świetajno-Dunajek</t>
  </si>
  <si>
    <t xml:space="preserve">Regionalna Platforma Cyfrowa-dotacja </t>
  </si>
  <si>
    <t>Powiat</t>
  </si>
  <si>
    <t>Dotacja celowa na realizację "Regionalnej Platformy Cyfrowej"</t>
  </si>
  <si>
    <t>Ogółem, w tym</t>
  </si>
  <si>
    <t>ze środków na realizację programów RPA</t>
  </si>
  <si>
    <t>dotacja z PAOW-wyposażenie świetlic szkolnych</t>
  </si>
  <si>
    <t>2033</t>
  </si>
  <si>
    <t>Szkoły podstawowe-likwidacja barier architektonicznych z PFRON</t>
  </si>
  <si>
    <t>zadań wspólnych relizowanych w drodze</t>
  </si>
  <si>
    <t>porozumień z innymi jedn. samorządu terytorialnego</t>
  </si>
  <si>
    <t>Nazwa  zadania</t>
  </si>
  <si>
    <t>Organizacja Święta Plonów</t>
  </si>
  <si>
    <t>Razem:</t>
  </si>
  <si>
    <t>Różne opłaty i składki - ubezpieczenie mienia</t>
  </si>
  <si>
    <t>wydatki na promocję i inne, w tym:</t>
  </si>
  <si>
    <t>wydanie "Przewodnika po Ziemi Oleckiej"</t>
  </si>
  <si>
    <t>wydatki na zorganiz. imprez kulturalnych</t>
  </si>
  <si>
    <t>6030</t>
  </si>
  <si>
    <t xml:space="preserve"> ekwiwalenty za udział w akcjach</t>
  </si>
  <si>
    <t xml:space="preserve"> 4210</t>
  </si>
  <si>
    <t>zakup paliwa, części i wyposażenia</t>
  </si>
  <si>
    <t>ubezpieczenie sprzetu i strażaków</t>
  </si>
  <si>
    <t>remont i konserwacja sprzetu</t>
  </si>
  <si>
    <t>program  szkolno-dydaktyczny z PAOW, w tym:</t>
  </si>
  <si>
    <t>4480</t>
  </si>
  <si>
    <t>wydatki remontowe,konserwacja sprzętu</t>
  </si>
  <si>
    <t>zakup pomocy naukowych</t>
  </si>
  <si>
    <t>budowa boisk,ogrodzenia SP 3</t>
  </si>
  <si>
    <t>różne opłaty i składki</t>
  </si>
  <si>
    <t>program szkolno-dydaktyczny z PAOW, w tym:</t>
  </si>
  <si>
    <t>remont szkół:Gimnazjum Nr 2, Gimnazjum Kijewo</t>
  </si>
  <si>
    <t>remont budynku urzędu- okna,sala konferencyjna</t>
  </si>
  <si>
    <t>4500</t>
  </si>
  <si>
    <t>podatki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</si>
  <si>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</si>
  <si>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</si>
  <si>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</si>
  <si>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</si>
  <si>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</si>
  <si>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</si>
  <si>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</si>
  <si>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dotacja na dofinansowanie inwestycji - selektywna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</si>
  <si>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</si>
  <si>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</si>
  <si>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</si>
  <si>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</si>
  <si>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</si>
  <si>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</si>
  <si>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</si>
  <si>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</si>
  <si>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</si>
  <si>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</si>
  <si>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</si>
  <si>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</si>
  <si>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</si>
  <si>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</si>
  <si>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 xml:space="preserve">ekwiwalent za używanie,pranie odzieży </t>
  </si>
  <si>
    <t>osobowy fundusz płac</t>
  </si>
  <si>
    <t>4280</t>
  </si>
  <si>
    <t>zakup usług zdrowotnych</t>
  </si>
  <si>
    <t xml:space="preserve">wydatki inwestycyjne: </t>
  </si>
  <si>
    <t>6052</t>
  </si>
  <si>
    <t>zakup materiałów</t>
  </si>
  <si>
    <t>utrzymanie dróg, placów, chodników</t>
  </si>
  <si>
    <t>wydatki majatkowe-wniesienie wkładu do spółek prawa handl.</t>
  </si>
  <si>
    <t>wydatki inwestycyjne-budowa domu przedpogrzebowego</t>
  </si>
  <si>
    <t>woda, energia elektryczna</t>
  </si>
  <si>
    <t>konserwacja kopiarki</t>
  </si>
  <si>
    <t>pozostałe usługi</t>
  </si>
  <si>
    <t>remonty, konserwacja sprzętu</t>
  </si>
  <si>
    <t>woda, energia elektryczna, cieplna</t>
  </si>
  <si>
    <t>4420</t>
  </si>
  <si>
    <t>4140</t>
  </si>
  <si>
    <t>składki na FP</t>
  </si>
  <si>
    <t>DOCHODY OD OSÓB PRAWNYCH, OD OSÓB FIZYCZNYCH</t>
  </si>
  <si>
    <t>I OD INNYCH JEDN.NIE POS.OSOBOWOŚCI PRAWNYCH</t>
  </si>
  <si>
    <t>ORAZ WYDATKI ZWIĄZANE Z ICH POBOREM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</si>
  <si>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</si>
  <si>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</si>
  <si>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</si>
  <si>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</si>
  <si>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</si>
  <si>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</si>
  <si>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</si>
  <si>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</si>
  <si>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85216</t>
  </si>
  <si>
    <t>85219</t>
  </si>
  <si>
    <t>85228</t>
  </si>
  <si>
    <t>85295</t>
  </si>
  <si>
    <t>pomoc materialna dla studentów</t>
  </si>
  <si>
    <t xml:space="preserve">świadczenia społeczne(dożywianie dzieci, wyprawka) </t>
  </si>
  <si>
    <t>obsługa sołectw, w tym:</t>
  </si>
  <si>
    <t>kanalizacja deszczowa z budową separatorów</t>
  </si>
  <si>
    <t>do 2004r.</t>
  </si>
  <si>
    <t>z 2004r.</t>
  </si>
  <si>
    <t>2005-2007</t>
  </si>
  <si>
    <t>Zakup nieruchomości we wsi Borawskie</t>
  </si>
  <si>
    <t>Budowa ul. Norwida  z infrastrukturą towarzyszącą-koszty kwalif.</t>
  </si>
  <si>
    <t>Budowa ul. Norwida  z infrastrukturą towarzyszącą-koszty niekwalif.</t>
  </si>
  <si>
    <t>Budowa kanalizacji deszczowej z separatorami</t>
  </si>
  <si>
    <t>Budowa pola biwakowego</t>
  </si>
  <si>
    <t>Budowa podjazdu przy Przedszkolu</t>
  </si>
  <si>
    <t>Przebudowa  i modernizacja oświetlenia ulicznego</t>
  </si>
  <si>
    <t>Przebudowa budynku w parku miejskim z placem przy Placu Wolności</t>
  </si>
  <si>
    <t>Rozbudowa ujęcia wody, stacji uzdatniania, sieci wodociągowej z przyłączami Zatyki-Kijewo(inne koszty)</t>
  </si>
  <si>
    <t>Centrum sportowo-rekreacyjno-kulturalne "amfiteatr"</t>
  </si>
  <si>
    <t>(od 11 do15)</t>
  </si>
  <si>
    <t>( kol.10</t>
  </si>
  <si>
    <t>plus kol. 9)</t>
  </si>
  <si>
    <t>Wodociag Dworek M.,Pieńki,Dąbrowskie,Babki Ol.</t>
  </si>
  <si>
    <t>Zakup wiat przystankowych</t>
  </si>
  <si>
    <t>Cmentarz komunalny-doprowadzenie energii,budowa alejki</t>
  </si>
  <si>
    <t>Zakup: kopiarka,komputery</t>
  </si>
  <si>
    <t>remont szkół: SP 1, ZS Judziki, ZS Babki Ol.</t>
  </si>
  <si>
    <t>Zakup sprzetu komputerowego</t>
  </si>
  <si>
    <t>Zakup kserokopiarki do MOPS</t>
  </si>
  <si>
    <t>Gospodarka odpadami-wysypisko,selektywna zbiórka odpadów</t>
  </si>
  <si>
    <t>Zakup kosiarki do MOSiR</t>
  </si>
  <si>
    <t>Centrum sportowo-rekreacyjno-kulturalne "stadiony piłkarskie, zaplecze treningowe"</t>
  </si>
  <si>
    <t>Przebudowa budynku na Centrum Integracji Kulturalnej w Olecku przy ul. Kopernika 6</t>
  </si>
  <si>
    <t>Zakup samochodu dla niepełnosprawnych - WTZ</t>
  </si>
  <si>
    <t>zakup samochodu dla niepełnosprawnych-WTZ</t>
  </si>
  <si>
    <r>
      <t xml:space="preserve">WYDATKI  MAJĄTKOWE  W TYM ZADANIA INWESTYCYJNE REALIZOWANE W LATACH  </t>
    </r>
    <r>
      <rPr>
        <b/>
        <sz val="10"/>
        <rFont val="Arial"/>
        <family val="2"/>
      </rPr>
      <t>2005-2007</t>
    </r>
  </si>
  <si>
    <t>opłaty za odprowadzanie wód opadowych</t>
  </si>
  <si>
    <t>woda i energia elektryczna</t>
  </si>
  <si>
    <t>odłów psów</t>
  </si>
  <si>
    <t>znakowanie ulic, naprawy, odnawianie ławek i inne</t>
  </si>
  <si>
    <t>6010</t>
  </si>
  <si>
    <t>jednostkom nie zaliczanym do sektora finansów publ.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</si>
  <si>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</si>
  <si>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</si>
  <si>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</si>
  <si>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</si>
  <si>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</si>
  <si>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</si>
  <si>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</si>
  <si>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</si>
  <si>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</si>
  <si>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</si>
  <si>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</si>
  <si>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</si>
  <si>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</si>
  <si>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</si>
  <si>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</si>
  <si>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</si>
  <si>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</si>
  <si>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</si>
  <si>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</si>
  <si>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</si>
  <si>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</si>
  <si>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</si>
  <si>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</si>
  <si>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</si>
  <si>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</si>
  <si>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</si>
  <si>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</si>
  <si>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</si>
  <si>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0840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</si>
  <si>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</si>
  <si>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</si>
  <si>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</si>
  <si>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</si>
  <si>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</si>
  <si>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</si>
  <si>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</si>
  <si>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</si>
  <si>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</si>
  <si>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Przedszkola-wpływy z opłat za przedszkole</t>
  </si>
  <si>
    <t>Wpływy z pod. doch.od osób fizycznych-karta podatkowa</t>
  </si>
  <si>
    <t xml:space="preserve">OGÓŁEM  WYDATKI, w tym </t>
  </si>
  <si>
    <t>01030</t>
  </si>
  <si>
    <t>Pozostałe zadania w zakresie polityki społecznej</t>
  </si>
  <si>
    <t>Wartsztat Terapii Zajęciowej-sprzedaż samochodu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</si>
  <si>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</si>
  <si>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</si>
  <si>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</si>
  <si>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</si>
  <si>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</si>
  <si>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</si>
  <si>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</si>
  <si>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inwestycje - linie energetyczne</t>
  </si>
  <si>
    <t>Składki na ubezp.zdrowotne za osoby pob.świad</t>
  </si>
  <si>
    <t>zakup usług pozostałych( cmentarze)</t>
  </si>
  <si>
    <t>na realizację</t>
  </si>
  <si>
    <t>wydatki rzeczowe-świadczenia wypłacane w ramach pomocy społecznej</t>
  </si>
  <si>
    <t>wydatki osobowe-składki na ubezpieczenia społeczne</t>
  </si>
  <si>
    <t>wydatki rzeczowe-Dodatki mieszkaniowe</t>
  </si>
  <si>
    <t>42/36 uczniów</t>
  </si>
  <si>
    <t>wydatki rzeczowe-Zasiłki rodzinne,pielęgnacyjne i wychowawcze</t>
  </si>
  <si>
    <t>Melioracje wodne</t>
  </si>
  <si>
    <t>2650</t>
  </si>
  <si>
    <t>Pomoc materialna dla studentów</t>
  </si>
  <si>
    <t>GOSPODARKA KOMUNALNA I OCHRONA ŚRODOWISKA</t>
  </si>
  <si>
    <t>85446</t>
  </si>
  <si>
    <t>jednostkom nie zaliczanym do sektora finansów publicznych</t>
  </si>
  <si>
    <t>utrzymanie szaletów</t>
  </si>
  <si>
    <t>Gospodarka komunalna i ochrona środowiska</t>
  </si>
  <si>
    <t>wpływy ze sprzedaży usług</t>
  </si>
  <si>
    <t xml:space="preserve">wydatki rzeczowe-sprzątanie dróg gminnych </t>
  </si>
  <si>
    <t>75601</t>
  </si>
  <si>
    <t>75618</t>
  </si>
  <si>
    <t>75619</t>
  </si>
  <si>
    <t>inwestycje infrastrukturalne- GFOŚiGW</t>
  </si>
  <si>
    <t>80144</t>
  </si>
  <si>
    <t>Inne formy kształcenia osobno niewymienione</t>
  </si>
  <si>
    <t>wydatki majątkowe- wyposażenie "Zielonej klasy"</t>
  </si>
  <si>
    <t>wpływy z przekształcenia prawa użytk.wieczystego</t>
  </si>
  <si>
    <t>wpływy z odpłatnego nabycia prawa własności nieruch.</t>
  </si>
  <si>
    <t xml:space="preserve">sprzedaż  wyrobów i składników majątkowych 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</si>
  <si>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</si>
  <si>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</si>
  <si>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</si>
  <si>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wynagr.prac.publicznych oraz zwieksz.zatrud.</t>
  </si>
  <si>
    <t>rozbudowa budynku na plaży miejskiej</t>
  </si>
  <si>
    <t>80146</t>
  </si>
  <si>
    <t>Dokształcanie i doskonalenie nauczycieli</t>
  </si>
  <si>
    <t>czenia społeczne</t>
  </si>
  <si>
    <t>delegacje  zagraniczne( wyjazdy, obsługa delegacji)</t>
  </si>
  <si>
    <t>sala gimnastyczna  przy SP Gąski-projekt</t>
  </si>
  <si>
    <t>dotacja na utrzymanie czystości dróg powiatowych</t>
  </si>
  <si>
    <t>wodociąg Zatyki, Kijewo - SAPARD</t>
  </si>
  <si>
    <t>wodociag Olszewo,Gordejki,Giże;kanaliz.Gordejki</t>
  </si>
  <si>
    <t>usuwanie padłej padliny, tablice ostrzegawcze</t>
  </si>
  <si>
    <t>wydatki na ogłoszenia i inne</t>
  </si>
  <si>
    <t>delegacje  krajowe ( wyjazdy, obsługa delegacji)</t>
  </si>
  <si>
    <t>usługi prawne, szkolenia itp..</t>
  </si>
  <si>
    <t>wydatki inwestycyjne-sieć informatyczna</t>
  </si>
  <si>
    <t>konserwacja maszyn biurowych</t>
  </si>
  <si>
    <t>wpłaty na PFRON</t>
  </si>
  <si>
    <t>A</t>
  </si>
  <si>
    <t>B</t>
  </si>
  <si>
    <t>C</t>
  </si>
  <si>
    <t>D</t>
  </si>
  <si>
    <t>E</t>
  </si>
  <si>
    <t>nagrody DEN i inne</t>
  </si>
  <si>
    <t>Dochody</t>
  </si>
  <si>
    <t>wydatków</t>
  </si>
  <si>
    <t>geodezyjny podział terenu</t>
  </si>
  <si>
    <t>szacunki nieruchomości i inne usługi</t>
  </si>
  <si>
    <t>usługi pocztowe,telekomunikacyjne,wywóz nieczystości</t>
  </si>
  <si>
    <t>nagrody jubileuszowe, odprawa emerytalna</t>
  </si>
  <si>
    <t>koszty sądowo-komornicze,prowizja bankowa i pocztowa</t>
  </si>
  <si>
    <t>diety sołtysów</t>
  </si>
  <si>
    <t>wydatki rzeczowe-koszty operacyjne i prowizje bankowe</t>
  </si>
  <si>
    <t>dodatki wiejskie i mieszkaniowe</t>
  </si>
  <si>
    <t>wydatki remontowe</t>
  </si>
  <si>
    <t>wydatki rzeczowe-wynagrodzenie za udział w komisjach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</si>
  <si>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</si>
  <si>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</si>
  <si>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</si>
  <si>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</si>
  <si>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</si>
  <si>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</si>
  <si>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</si>
  <si>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</si>
  <si>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Modernizacja szpitala powiatowego w Olecku-udział gminy</t>
  </si>
  <si>
    <t>udział gminy w modernizacji szpitala powiatowego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</si>
  <si>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</si>
  <si>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</si>
  <si>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</si>
  <si>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</si>
  <si>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</si>
  <si>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</si>
  <si>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</si>
  <si>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</si>
  <si>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wynagrodzenia  za udział w komisji, zakup materiałów,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</si>
  <si>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</si>
  <si>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</si>
  <si>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</si>
  <si>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</si>
  <si>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</si>
  <si>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</si>
  <si>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</si>
  <si>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</si>
  <si>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</si>
  <si>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</si>
  <si>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DOCHODY WŁASNE OGÓŁEM, W TYM:</t>
  </si>
  <si>
    <t>F</t>
  </si>
  <si>
    <t>G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</si>
  <si>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</si>
  <si>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</si>
  <si>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</si>
  <si>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</si>
  <si>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</si>
  <si>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</si>
  <si>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</si>
  <si>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</si>
  <si>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</si>
  <si>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</si>
  <si>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</si>
  <si>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</si>
  <si>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</si>
  <si>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</si>
  <si>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</si>
  <si>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</si>
  <si>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</si>
  <si>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</si>
  <si>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</si>
  <si>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</si>
  <si>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</si>
  <si>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</si>
  <si>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</si>
  <si>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</si>
  <si>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</si>
  <si>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</si>
  <si>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</si>
  <si>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</si>
  <si>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</si>
  <si>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</si>
  <si>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</si>
  <si>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</si>
  <si>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</si>
  <si>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</si>
  <si>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</si>
  <si>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</si>
  <si>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</si>
  <si>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</si>
  <si>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</si>
  <si>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</si>
  <si>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</si>
  <si>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</si>
  <si>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</si>
  <si>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</si>
  <si>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</si>
  <si>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</si>
  <si>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</si>
  <si>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</si>
  <si>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</si>
  <si>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</si>
  <si>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</si>
  <si>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</si>
  <si>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na 2004r.</t>
  </si>
  <si>
    <t>osobowości prawnej oraz wydatki związane z ich poborem</t>
  </si>
  <si>
    <t>35,61% udział w pod.doch.od osób fizycznych</t>
  </si>
  <si>
    <t>Wpływy z podatku rolnego, podatku leśnego, podatku od spadków i darowizn, podatku od czynności cywilnoprawnych oraz podatków i opłat lokalnych od osób fizycznych</t>
  </si>
  <si>
    <t>inwestycyjna</t>
  </si>
  <si>
    <t>przebudowa budynku w parku z placem przy Pl.Wolności</t>
  </si>
  <si>
    <t>nagrody jubileuszowe iodprawa emerytalna</t>
  </si>
  <si>
    <t>dotacja do remontu chodnika przy ul.Armii Krajowej</t>
  </si>
  <si>
    <t>ścieżka ekologiczo-przyrodnicza-wykonanie wiaty</t>
  </si>
  <si>
    <t>Izba Rolnicza - 2% od wpływów podatku rolnego</t>
  </si>
  <si>
    <t>budowa ścieżki rowerowej-Armii Krajowej,Gołdapska</t>
  </si>
  <si>
    <t>doposażenie placu deskorolkarzy-Skate Park</t>
  </si>
  <si>
    <t>550</t>
  </si>
  <si>
    <t>HOTELE  I  RESTAURACJE</t>
  </si>
  <si>
    <t>55002</t>
  </si>
  <si>
    <t xml:space="preserve">Kempingi, pola biwakowe </t>
  </si>
  <si>
    <t>budowa pola biwakowego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</si>
  <si>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</si>
  <si>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</si>
  <si>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</si>
  <si>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</si>
  <si>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</si>
  <si>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</si>
  <si>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</si>
  <si>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</si>
  <si>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</si>
  <si>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</si>
  <si>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</si>
  <si>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 xml:space="preserve">diety dla radnych </t>
  </si>
  <si>
    <t>zakup usług remontowych</t>
  </si>
  <si>
    <t>4430</t>
  </si>
  <si>
    <t>różne opłaty i składki-UMP,EN,Zielona energia na Mazurach</t>
  </si>
  <si>
    <t>4100</t>
  </si>
  <si>
    <t>wynagrodzenia agencyjno-prowizyjne</t>
  </si>
  <si>
    <t>75095</t>
  </si>
  <si>
    <t>75023</t>
  </si>
  <si>
    <t>Działalność usługowa</t>
  </si>
  <si>
    <t>Zagospodarowanie terenu ul.Parkowa</t>
  </si>
  <si>
    <t>ROK</t>
  </si>
  <si>
    <t xml:space="preserve">odpisy na zakładowy FŚS dla emerytów i renc. </t>
  </si>
  <si>
    <t>Przewidywane</t>
  </si>
  <si>
    <t>wykonanie</t>
  </si>
  <si>
    <t>5:4</t>
  </si>
  <si>
    <t>wydatki inwest.-zakup gruntu,nieruchomości od osób fizycznych</t>
  </si>
  <si>
    <t>Razem wydatki i rozchody w 2004r. i 2005r.</t>
  </si>
  <si>
    <t>rządowej zleconych gminie i innych zleconych ustawami w 2005r.</t>
  </si>
  <si>
    <t>zleconych</t>
  </si>
  <si>
    <t>do budżetu</t>
  </si>
  <si>
    <t>do przekazania</t>
  </si>
  <si>
    <t>państwa,</t>
  </si>
  <si>
    <t>budżetu gminy</t>
  </si>
  <si>
    <t>2350</t>
  </si>
  <si>
    <t>dochód budżetu państwa</t>
  </si>
  <si>
    <t>5% dochód budżetu gminy</t>
  </si>
  <si>
    <t>w tym dochód gminy</t>
  </si>
  <si>
    <t>wynagrodzenia bezosobowe(umowy zlecenia,o dzieło)</t>
  </si>
  <si>
    <t>w 2005 roku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</si>
  <si>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</si>
  <si>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</si>
  <si>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</si>
  <si>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</si>
  <si>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</si>
  <si>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</si>
  <si>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</si>
  <si>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6230</t>
  </si>
  <si>
    <t>75414</t>
  </si>
  <si>
    <t>757</t>
  </si>
  <si>
    <t>OBSŁUGA DŁUGU PUBLICZNEGO</t>
  </si>
  <si>
    <t>75702</t>
  </si>
  <si>
    <t>8070</t>
  </si>
  <si>
    <t>odsetki od pożyczek i kredytów</t>
  </si>
  <si>
    <t>75704</t>
  </si>
  <si>
    <t>Rozliczenia z tyt. Poręczeń i gwarancji udzielonych</t>
  </si>
  <si>
    <t>8020</t>
  </si>
  <si>
    <t>wypłaty z tyt.poręczeń spłaty krajowych kredytów</t>
  </si>
  <si>
    <t>bankowych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</si>
  <si>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</si>
  <si>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</si>
  <si>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</si>
  <si>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</si>
  <si>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</si>
  <si>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</si>
  <si>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</si>
  <si>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</si>
  <si>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</si>
  <si>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</si>
  <si>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</si>
  <si>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</si>
  <si>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dotacja celowa na zadanie zlecone jednostkom</t>
  </si>
  <si>
    <t>Oprocentowanie środków na koncie</t>
  </si>
  <si>
    <t>nie zaliczanym do j.s.f.p.</t>
  </si>
  <si>
    <t>6310</t>
  </si>
  <si>
    <t>na realizację zadań</t>
  </si>
  <si>
    <t xml:space="preserve">       Dochody i wydatki  w 2005r. związane z wykonywaniem</t>
  </si>
  <si>
    <t>Środowiska i Gospodarki Wodnej na 2005 rok</t>
  </si>
  <si>
    <t>konkursy: ekologiczne w szkołach, mieszkajmy piekniej,</t>
  </si>
  <si>
    <t>pielęgnacja i wycinka drzewostanu, utrzymanie terenów gminnych, likwidacja dzikich wysypisk, organizacja akcji "Sprzątanie Świata 2005", dopłata do wywozu odpadów zebranych selektywnie, wywóz bioodpadów.</t>
  </si>
  <si>
    <t>zbiórka odpadów komunalnych ( kontenery, pojemniki na baterie)</t>
  </si>
  <si>
    <t>dotacja do inwestycji -modernizacja wysypiska śmieci</t>
  </si>
  <si>
    <t>spłata</t>
  </si>
  <si>
    <t>zobowiązań</t>
  </si>
  <si>
    <t>36/47  uczniów</t>
  </si>
  <si>
    <t>7</t>
  </si>
  <si>
    <t>Załącznik Nr  8</t>
  </si>
  <si>
    <t>Załącznik Nr 13</t>
  </si>
  <si>
    <t>ochrona wód: rzeka Lega, jez. Olecko Wielkie</t>
  </si>
  <si>
    <t>Wydatki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</si>
  <si>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</si>
  <si>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</si>
  <si>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</si>
  <si>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</si>
  <si>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</si>
  <si>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</si>
  <si>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</si>
  <si>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zasiłki stałe i okresowe -  zadania zlecone</t>
  </si>
  <si>
    <t>4130</t>
  </si>
  <si>
    <t>Zasiłki rodzinne,pielęgnacyjne i wychowawcze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</si>
  <si>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</si>
  <si>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</si>
  <si>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</si>
  <si>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</si>
  <si>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</si>
  <si>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</si>
  <si>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</si>
  <si>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</si>
  <si>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</si>
  <si>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</si>
  <si>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</si>
  <si>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</si>
  <si>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900</t>
  </si>
  <si>
    <t>921</t>
  </si>
  <si>
    <t>oświetlenie dróg publicznych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</si>
  <si>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</si>
  <si>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</si>
  <si>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</si>
  <si>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</si>
  <si>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</si>
  <si>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</si>
  <si>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</si>
  <si>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</si>
  <si>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</si>
  <si>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</si>
  <si>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</si>
  <si>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budowa podjazdu i modern.łazienki w SP1</t>
  </si>
  <si>
    <t>92108</t>
  </si>
  <si>
    <t>Filharmonie, orkiestry, chóry i kapele</t>
  </si>
  <si>
    <t>92109</t>
  </si>
  <si>
    <t>Domy i ośrodki kultury, świetlice i kluby</t>
  </si>
  <si>
    <t>2550</t>
  </si>
  <si>
    <t>dotacja podmiotowa z budżetu dla instytucji kultury</t>
  </si>
  <si>
    <t>92116</t>
  </si>
  <si>
    <t>926</t>
  </si>
  <si>
    <t>92604</t>
  </si>
  <si>
    <t>92605</t>
  </si>
  <si>
    <t>Zadania w zakresie kultury fizycznej i sportu</t>
  </si>
  <si>
    <t>92695</t>
  </si>
  <si>
    <t>Obsługa kredytów i pożyczek j.s.t.</t>
  </si>
  <si>
    <t>WYSZCZEGÓLNIENIE</t>
  </si>
  <si>
    <t>dochodów</t>
  </si>
  <si>
    <t>Dz.</t>
  </si>
  <si>
    <t>I</t>
  </si>
  <si>
    <t>sprzedaż usług</t>
  </si>
  <si>
    <t>Oświata i wychowanie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</si>
  <si>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</si>
  <si>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</si>
  <si>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</si>
  <si>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</si>
  <si>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</si>
  <si>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</si>
  <si>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</si>
  <si>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</si>
  <si>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</si>
  <si>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</si>
  <si>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</si>
  <si>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</si>
  <si>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</si>
  <si>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</si>
  <si>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</si>
  <si>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</si>
  <si>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Centrum sportowo-rekreacyjno-kulturalne na bazie zabytkowych obiektów wpisanych do rejestru zabytków A-2112</t>
  </si>
  <si>
    <t>dotacja-wdrażanie reformy oświaty</t>
  </si>
  <si>
    <t>Wykonanie</t>
  </si>
  <si>
    <t>Przewidywany stan na koniec  roku</t>
  </si>
  <si>
    <t>Rodzaj zadłużenia</t>
  </si>
  <si>
    <t>Łączna kwota długu    *</t>
  </si>
  <si>
    <t>zadłużenie gminy  w %</t>
  </si>
  <si>
    <t>*</t>
  </si>
  <si>
    <t>w kwocie długu nie ma odsetek od kredytów i pożyczek</t>
  </si>
  <si>
    <t>Prognoza  kwoty długu gminy</t>
  </si>
  <si>
    <t>Kredyty długoterminowe operac.</t>
  </si>
  <si>
    <t xml:space="preserve">Dochody ogółem   </t>
  </si>
  <si>
    <t>31.12.2004r.</t>
  </si>
  <si>
    <t>Kredyty inwestycyjne zaciagnięte</t>
  </si>
  <si>
    <t>kredyt PBK  1999r.</t>
  </si>
  <si>
    <t>kredyt PBK 1999r.</t>
  </si>
  <si>
    <t>kredyt PKO 2000r.</t>
  </si>
  <si>
    <t>kredyt PKO 2003r.</t>
  </si>
  <si>
    <t>kredyt BOŚ 2004r.</t>
  </si>
  <si>
    <t>kredyt PKO 2004r.</t>
  </si>
  <si>
    <t>Pożyczki zaciągnięte</t>
  </si>
  <si>
    <t>NFOŚiGW 2001r.</t>
  </si>
  <si>
    <t>WFOŚiGW 2002r.</t>
  </si>
  <si>
    <t>WFOŚiGW 2003r.</t>
  </si>
  <si>
    <t>WFOŚiGW 2004r.</t>
  </si>
  <si>
    <t>Planowane kredyty inwestycyjne</t>
  </si>
  <si>
    <t>Planowane pożyczki</t>
  </si>
  <si>
    <t>Wymagalne zobowiązania</t>
  </si>
  <si>
    <t>kredyt denominowany 1998r.</t>
  </si>
  <si>
    <t>Doposażenie rampy - Skate Park</t>
  </si>
  <si>
    <t>szkół   na 2005 rok.</t>
  </si>
  <si>
    <t>w  zł</t>
  </si>
  <si>
    <t>Pozostałe dotacje udzielone w 2005 roku</t>
  </si>
  <si>
    <t>Ochotnicza Straż Pożarna Borawskie</t>
  </si>
  <si>
    <t>kultury w roku 2005</t>
  </si>
  <si>
    <t>oraz plan przychodów i wydatków środków specjalnych  na 2005 rok.</t>
  </si>
  <si>
    <t>odsetki od w/w wpływów</t>
  </si>
  <si>
    <t>Różne rozliczenia finansowe</t>
  </si>
  <si>
    <t>II</t>
  </si>
  <si>
    <t>III</t>
  </si>
  <si>
    <t>Gospodarka mieszkaniowa</t>
  </si>
  <si>
    <t>Ochrona zdrowia</t>
  </si>
  <si>
    <t xml:space="preserve">Oświata i wychowanie </t>
  </si>
  <si>
    <t>Dochody z majątku gminy</t>
  </si>
  <si>
    <t>Dochody uzyskiwane przez gminne jednostki organizacyjne</t>
  </si>
  <si>
    <t>Inne dochody należne gminie</t>
  </si>
  <si>
    <t>Różne  rozliczenia</t>
  </si>
  <si>
    <t>Bezpieczeństwo publiczne i ochrona przeciwpożarowa</t>
  </si>
  <si>
    <t>wsk.</t>
  </si>
  <si>
    <t>Dotacje z budżetów innych jednostek samorządu terytorialnego</t>
  </si>
  <si>
    <t>dotacja z PAOW-program szkolno-dydaktyczny</t>
  </si>
  <si>
    <t>75411</t>
  </si>
  <si>
    <t>Komenda Powiatowa Państwowej Straży Pożarnej</t>
  </si>
  <si>
    <t>wodociągowanie i sanitacja wsi-koncepcja, projekty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</si>
  <si>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</si>
  <si>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</si>
  <si>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</si>
  <si>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</si>
  <si>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</si>
  <si>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</si>
  <si>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</si>
  <si>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</si>
  <si>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</si>
  <si>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</si>
  <si>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Zasilki rodzinne, pielęgnacyjne i wychowawcze</t>
  </si>
  <si>
    <t>Urzędy wojewódzkie</t>
  </si>
  <si>
    <t>Urzedy naczeln. organów władzy, kontr.i sąd.</t>
  </si>
  <si>
    <t>Urz.nacz.organów władzy i kontroli</t>
  </si>
  <si>
    <t>Część oświatowa subwencji ogólnej dla j.s.t.</t>
  </si>
  <si>
    <t>Część rekompensująca subw.ogóln.dla gmin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</si>
  <si>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</si>
  <si>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</si>
  <si>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</si>
  <si>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</si>
  <si>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</si>
  <si>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</si>
  <si>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Dochody od osób prawnych, od osób fizycznych</t>
  </si>
  <si>
    <t>i od innych jednostek nie posiadających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</si>
  <si>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</si>
  <si>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</si>
  <si>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</si>
  <si>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</si>
  <si>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</si>
  <si>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75805</t>
  </si>
  <si>
    <t>75814</t>
  </si>
  <si>
    <t>756</t>
  </si>
  <si>
    <t>Wpływy z różnych opłat</t>
  </si>
  <si>
    <t>80195</t>
  </si>
  <si>
    <t>Ośrodki wsparcia</t>
  </si>
  <si>
    <t>751</t>
  </si>
  <si>
    <t>75101</t>
  </si>
  <si>
    <t>90017</t>
  </si>
  <si>
    <t>Zakłady Gospodarki Komunalnej-PGK Spółka z o.o.</t>
  </si>
  <si>
    <t>wykup udziałów</t>
  </si>
  <si>
    <t>85202</t>
  </si>
  <si>
    <t>Domy pomocy społecznej</t>
  </si>
  <si>
    <t>4330</t>
  </si>
  <si>
    <t>opłaty za pobyt w domu pomocy społecznej</t>
  </si>
  <si>
    <t>Skate Park - doposażenie</t>
  </si>
  <si>
    <t>zakup wyposażenia- kajaki,kapoki,koła ratunkowe</t>
  </si>
  <si>
    <t>75415</t>
  </si>
  <si>
    <t>Zadania ratownictwa górskiego i wodnego</t>
  </si>
  <si>
    <t>92105</t>
  </si>
  <si>
    <t>Pozostałe zadania w zakresie kultury</t>
  </si>
  <si>
    <t>zakup materiałów i wyposażenia(ORM-1535)</t>
  </si>
  <si>
    <t>zakup usług pozostałych(ORM-465)</t>
  </si>
  <si>
    <t>zakup sprzętu komputerowego i kopiarki</t>
  </si>
  <si>
    <t>remont rozdzielni głównej inst.elektr.</t>
  </si>
  <si>
    <t>wykonanie regałów do archiwum</t>
  </si>
  <si>
    <t>Usługi opiek.i specjalistyczne usł.opiekuńcze</t>
  </si>
  <si>
    <t>uzbrojenie  terenów osiedla Lesna</t>
  </si>
  <si>
    <t>inwestycje -selektywna zbiórka odpadów komunalnych</t>
  </si>
  <si>
    <t>zakup usług pozostałych( TAG 10tys.)</t>
  </si>
  <si>
    <t>prenumerata czasopism, zakup sadzonek drzew i krzewów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</si>
  <si>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</si>
  <si>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</si>
  <si>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</si>
  <si>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</si>
  <si>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</si>
  <si>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</si>
  <si>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</si>
  <si>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</si>
  <si>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</si>
  <si>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zakup i zamontowanie śmietniczek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</si>
  <si>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</si>
  <si>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</si>
  <si>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</si>
  <si>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</si>
  <si>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</si>
  <si>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</si>
  <si>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</si>
  <si>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dotacja celowa dla stowarzyszenia na zakup sprzętu</t>
  </si>
  <si>
    <t>63003</t>
  </si>
  <si>
    <t>Zadania z zakresu upowszechniania turystyki</t>
  </si>
  <si>
    <t xml:space="preserve">zakup materiałów( art.kancelar.,druki,części komp.) </t>
  </si>
  <si>
    <t>4220</t>
  </si>
  <si>
    <t>zakup środków żywności</t>
  </si>
  <si>
    <t xml:space="preserve">usługi opiekuńcze własne 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</si>
  <si>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</si>
  <si>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</si>
  <si>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</si>
  <si>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</si>
  <si>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</si>
  <si>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</si>
  <si>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do realizacji poz.jedn.nie zaliczanym do s.f.p.</t>
  </si>
  <si>
    <t>Lp.</t>
  </si>
  <si>
    <t>dotacja</t>
  </si>
  <si>
    <t>w</t>
  </si>
  <si>
    <t>tym</t>
  </si>
  <si>
    <t>Przedszkola</t>
  </si>
  <si>
    <t>dotacje z budżetu gminy ( grupa paragrafów 2)</t>
  </si>
  <si>
    <t>w tym paragraf 2830</t>
  </si>
  <si>
    <t>992</t>
  </si>
  <si>
    <t>Wpływy z podatku rolnego, podatku leśnego, podatku od czynności cywilnoprawnych, podatków i opłat lokalnychod osób prawnych i innych jednostek organizacyjnych</t>
  </si>
  <si>
    <t>Wpływy z podatków i opłat lokalnych</t>
  </si>
  <si>
    <t>75616</t>
  </si>
  <si>
    <t>odsetki związane z poborem podatków, opłat i niepodatkowych należności budżetowych</t>
  </si>
  <si>
    <t>Środki przedakcesyjne SAPARD-refundacja wydatków z 2004r.</t>
  </si>
  <si>
    <t>Środki przedakcesyjne z Małych Funduszy Infrastrukturalnych</t>
  </si>
  <si>
    <t>6090</t>
  </si>
  <si>
    <t>2480</t>
  </si>
  <si>
    <t>4170</t>
  </si>
  <si>
    <t>wynagrodzenia bezosobowe(umowy-zlecenia,o dzieło)</t>
  </si>
  <si>
    <t>wydatki inwestycyjne-cmentarz</t>
  </si>
  <si>
    <t>centrum sportowo-rekreacyjno-kulturalne "stadiony piłkarskie,zaplecze treningowe"</t>
  </si>
  <si>
    <t>dotacja podmiotowa dla samorządowej instytucji kultury</t>
  </si>
  <si>
    <t>dotacja podmiotowa dla samorządowej instyt.kultury</t>
  </si>
  <si>
    <t>zakup wyposażenia do domu przedpogrzebowego</t>
  </si>
  <si>
    <t>zakup zestawu komputerowego</t>
  </si>
  <si>
    <t>Rozchody, w tym:</t>
  </si>
  <si>
    <t>spłata rat kredytów</t>
  </si>
  <si>
    <t>spłata rat pożyczek</t>
  </si>
  <si>
    <t>dotacje celowe na dofinansowanie kosztów realizacji inwest.</t>
  </si>
  <si>
    <t>dotacja podmiotowa na prowadzenie biblioteki</t>
  </si>
  <si>
    <t>zakup energii-wody</t>
  </si>
  <si>
    <t>Upowszechnianie kultury fizycznej i sportu poprzez systematyczne szkolenie sportowe młodzieży, organizację zawodów i rozgrywek sportowych oraz udział w nich.</t>
  </si>
  <si>
    <t>Prowadzenie wypożyczalni żagłówek w Olecku nad jeziorem Olecko Wielkie od maja do września 2005r.; organizacja imprez turystycznych       ( regaty, rajdy, festyny)</t>
  </si>
  <si>
    <t>Zadania w zakresie porządku i bezpieczeństwa publicznego poprzez zapewnienie bezpieczeństwa nad i na wodzie na terenie gminy Olecko oraz profilaktykę w tym zakresie.</t>
  </si>
  <si>
    <t>Zadania w zakresie kultury, sztuki, ochrony dóbr kultury i tradycji poprzez organizację wydarzeń kulturalnych i edukacyjnych w tym koncertów, występów artystycznych, spektakli, konkursów, wystaw, publikacji.</t>
  </si>
  <si>
    <t>Przeciwdziałanie i ograniczanie skutków patologii, opieka nad dzieci, zapewnienie posiłku oraz integracja środowiska dzieci i młodzieży.</t>
  </si>
  <si>
    <t>Prowadzenie obozów, kolonii, półkolonii, zimowisk terapeutycznych. Przeprowadzenie konferencji trzeźwościowej.</t>
  </si>
  <si>
    <t xml:space="preserve">Przychody i rozchody budżetu gminy na 2005 rok </t>
  </si>
  <si>
    <t>remont przepustów,wiat przystankowych,nawierzchni</t>
  </si>
  <si>
    <t>remont tras rowerowych</t>
  </si>
  <si>
    <t>utrzymanie i konserwacja kanalizacji deszczowej</t>
  </si>
  <si>
    <t>1</t>
  </si>
  <si>
    <t>2</t>
  </si>
  <si>
    <t>nagroda jubileuszowa</t>
  </si>
  <si>
    <t>wydatki majatkowe:</t>
  </si>
  <si>
    <t>przebudowa ul.Gołdapska 18</t>
  </si>
  <si>
    <t>Załącznik Nr 6</t>
  </si>
  <si>
    <t>modernizacja ul.Cisowej</t>
  </si>
  <si>
    <t>zakup kopiarki</t>
  </si>
  <si>
    <t xml:space="preserve">zakup oprogramowania </t>
  </si>
  <si>
    <t>zakup komputera,drukarki,moduł</t>
  </si>
  <si>
    <t>wydatki na fundusz założycielski Fundacji Rozwoju Ziemi Oleckiej</t>
  </si>
  <si>
    <t>POZOSTAŁE ZADANIA W ZAKRESIE POLITYKI SPOŁECZNEJ</t>
  </si>
  <si>
    <t>85311</t>
  </si>
  <si>
    <t>Rehabilitacja zawodowa i społeczna osób niepełnosprawnych</t>
  </si>
  <si>
    <t>modernizacja dróg gminnych Olecko/Świetajno-Orzechówek</t>
  </si>
  <si>
    <t>nagroda jubileuszowa i odpr.emerytalna</t>
  </si>
  <si>
    <t>wydatki na obsługę długu</t>
  </si>
  <si>
    <t>wydatki z tytułu poręczeń i gwarancji udzielonych przez j.s.t.</t>
  </si>
  <si>
    <t>zakupy  inwestycyjne-mączka ceglana na korty</t>
  </si>
  <si>
    <t>Dotacje na współfinansowanie dożynek</t>
  </si>
  <si>
    <t>35,72% udział w pod.doch.od osób fizycznych</t>
  </si>
  <si>
    <t>Dochody i wydatki związane z realizacją zadań z zakresu administracji</t>
  </si>
  <si>
    <t>przyznane</t>
  </si>
  <si>
    <t>Centrum sportowo-rekreacyjno-kulturalne"amfiteatr"</t>
  </si>
  <si>
    <t>6290</t>
  </si>
  <si>
    <t>jako dotacja</t>
  </si>
  <si>
    <t>zadań</t>
  </si>
  <si>
    <t>przeznaczone</t>
  </si>
  <si>
    <t>§</t>
  </si>
  <si>
    <t>2010</t>
  </si>
  <si>
    <t xml:space="preserve">dotacja 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</si>
  <si>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</si>
  <si>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</si>
  <si>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</si>
  <si>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</si>
  <si>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</si>
  <si>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</si>
  <si>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</si>
  <si>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2004r.</t>
  </si>
  <si>
    <t>Stan funduszu na koniec roku, w tym:</t>
  </si>
  <si>
    <t>3250</t>
  </si>
  <si>
    <t>stypendia rózne</t>
  </si>
  <si>
    <t xml:space="preserve">4220 </t>
  </si>
  <si>
    <t xml:space="preserve">4410 </t>
  </si>
  <si>
    <t>nagrody i wydatki nie zaliczane do wynagrodzeń</t>
  </si>
  <si>
    <t xml:space="preserve">4300 </t>
  </si>
  <si>
    <t>woda</t>
  </si>
  <si>
    <t>odpis na FŚS( 5x1855,15x37,5%)</t>
  </si>
  <si>
    <t>odpis na FŚS(59,44x1855,15x37,5%;12,6emer.x1855,15x6,25%)</t>
  </si>
  <si>
    <t>odpis na FŚS     1855,15 zł x37,5%</t>
  </si>
  <si>
    <t>odpisy na zakładowy FŚS (1,5 et.x 695,68)</t>
  </si>
  <si>
    <t>darowizny</t>
  </si>
  <si>
    <t>0970</t>
  </si>
  <si>
    <t>utrzymanie, urzadzenie zieleni</t>
  </si>
  <si>
    <t>konserwacja oswietlenia ulicznego</t>
  </si>
  <si>
    <t xml:space="preserve">4270 </t>
  </si>
  <si>
    <t xml:space="preserve">różne opłaty i składki </t>
  </si>
  <si>
    <t>wydatki na rzecz osób fizycznych</t>
  </si>
  <si>
    <t>wydatki osobowe</t>
  </si>
  <si>
    <t>2360</t>
  </si>
  <si>
    <t>świadczenia społeczne</t>
  </si>
  <si>
    <t>6059</t>
  </si>
  <si>
    <t>wydatki inwestycyjne-selektywna zbiórka</t>
  </si>
  <si>
    <t>wydatki inwestycyjne-modernizacja oświetlenia</t>
  </si>
  <si>
    <t>wydatki inwestycyjne-wysypisko(odgazowanie,wyłożenie filią)</t>
  </si>
  <si>
    <t>dotacja - udział w kosztach dozynek 2005</t>
  </si>
  <si>
    <t>nagrody za najlepsze wieńce-dożynki 19.09.2004r.</t>
  </si>
  <si>
    <t>środki żywności</t>
  </si>
  <si>
    <t>zakup usług</t>
  </si>
  <si>
    <t xml:space="preserve"> wodociąg Dworek M.,Pieńki,Dabrowskie,Babki Ol.</t>
  </si>
  <si>
    <t>podjazd dla niepełnosprawnych w przedszkolu</t>
  </si>
  <si>
    <t>budowa ulicy Norwida</t>
  </si>
  <si>
    <t>zakup kosiarki</t>
  </si>
  <si>
    <t>Urzędy naczelnych organów władzy państwowej, kontroli</t>
  </si>
  <si>
    <t>zakup wyposażenia-program PAOW</t>
  </si>
  <si>
    <t>zakup wyposażenia - program PAOW</t>
  </si>
  <si>
    <t>4243</t>
  </si>
  <si>
    <t>oprogramowania i środki dydaktyczne-pomoce naukowe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</si>
  <si>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</si>
  <si>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podatku od spadków i darowizn oraz podatków i opłat lokalnych- dotacja z PFRON</t>
  </si>
  <si>
    <t>Dotacja na dożywianie uczniów - ANR</t>
  </si>
  <si>
    <t>85212</t>
  </si>
  <si>
    <t>Inne formy kształcenia osobno niewymienione-dotacja z WFOŚiGW</t>
  </si>
  <si>
    <t>Rady Miejskiej w Olecku</t>
  </si>
  <si>
    <t>71095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</si>
  <si>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</si>
  <si>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</si>
  <si>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</si>
  <si>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</si>
  <si>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zakup materiałów i wyposażenia-siatka ogrodzeniowa</t>
  </si>
  <si>
    <t>Środki</t>
  </si>
  <si>
    <t>Okres</t>
  </si>
  <si>
    <t xml:space="preserve">Wartość </t>
  </si>
  <si>
    <t>Poniesione</t>
  </si>
  <si>
    <t>w tym</t>
  </si>
  <si>
    <t xml:space="preserve"> Zobowią-</t>
  </si>
  <si>
    <t>wynikające</t>
  </si>
  <si>
    <t>środki</t>
  </si>
  <si>
    <t>dotacje</t>
  </si>
  <si>
    <t>inne środki:</t>
  </si>
  <si>
    <t>w roku</t>
  </si>
  <si>
    <t>jedn.</t>
  </si>
  <si>
    <t>Nazwa zadania</t>
  </si>
  <si>
    <t>Rozdz.</t>
  </si>
  <si>
    <t>realizacji</t>
  </si>
  <si>
    <t>zadania</t>
  </si>
  <si>
    <t>nakłady</t>
  </si>
  <si>
    <t>zania</t>
  </si>
  <si>
    <t>z planu na</t>
  </si>
  <si>
    <t>z budżetu</t>
  </si>
  <si>
    <t>pochodzące</t>
  </si>
  <si>
    <t>z fund.</t>
  </si>
  <si>
    <t>kredyty</t>
  </si>
  <si>
    <t xml:space="preserve">inwestycji </t>
  </si>
  <si>
    <t>w  tym</t>
  </si>
  <si>
    <t>realiz.</t>
  </si>
  <si>
    <t>ogółem</t>
  </si>
  <si>
    <t>0960</t>
  </si>
  <si>
    <t>kwota ze</t>
  </si>
  <si>
    <t>gminy</t>
  </si>
  <si>
    <t>państwa</t>
  </si>
  <si>
    <t>celo-</t>
  </si>
  <si>
    <t>z programów</t>
  </si>
  <si>
    <t>pożyczki</t>
  </si>
  <si>
    <t>w 2004r.</t>
  </si>
  <si>
    <t>z</t>
  </si>
  <si>
    <t>zad.</t>
  </si>
  <si>
    <t>konto"080"</t>
  </si>
  <si>
    <t>znakiem(-)</t>
  </si>
  <si>
    <t>źródeł</t>
  </si>
  <si>
    <t>i    j.s.t.</t>
  </si>
  <si>
    <t>wych</t>
  </si>
  <si>
    <t>Unii</t>
  </si>
  <si>
    <t>własne</t>
  </si>
  <si>
    <t>z  innych</t>
  </si>
  <si>
    <t>innych</t>
  </si>
  <si>
    <t>Europejskiej</t>
  </si>
  <si>
    <t>UM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</si>
</sst>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[$-415]d\ mmmm\ yyyy"/>
    <numFmt numFmtId="175" formatCode="#,##0.0000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32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sz val="9"/>
      <name val="Times New Roman CE"/>
      <family val="1"/>
    </font>
    <font>
      <b/>
      <sz val="11"/>
      <color indexed="62"/>
      <name val="Times New Roman CE"/>
      <family val="1"/>
    </font>
    <font>
      <b/>
      <i/>
      <sz val="10"/>
      <color indexed="62"/>
      <name val="Times New Roman CE"/>
      <family val="1"/>
    </font>
    <font>
      <b/>
      <sz val="10"/>
      <color indexed="62"/>
      <name val="Times New Roman CE"/>
      <family val="1"/>
    </font>
    <font>
      <b/>
      <sz val="12"/>
      <color indexed="62"/>
      <name val="Times New Roman CE"/>
      <family val="1"/>
    </font>
    <font>
      <b/>
      <u val="single"/>
      <sz val="10"/>
      <color indexed="62"/>
      <name val="Times New Roman CE"/>
      <family val="1"/>
    </font>
    <font>
      <u val="single"/>
      <sz val="11"/>
      <color indexed="62"/>
      <name val="Times New Roman CE"/>
      <family val="1"/>
    </font>
    <font>
      <b/>
      <i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u val="single"/>
      <sz val="10"/>
      <name val="Times New Roman CE"/>
      <family val="1"/>
    </font>
    <font>
      <sz val="9"/>
      <name val="Arial"/>
      <family val="2"/>
    </font>
    <font>
      <i/>
      <sz val="10"/>
      <color indexed="60"/>
      <name val="Times New Roman CE"/>
      <family val="1"/>
    </font>
    <font>
      <b/>
      <i/>
      <sz val="10"/>
      <name val="Times New Roman CE"/>
      <family val="1"/>
    </font>
    <font>
      <b/>
      <sz val="10"/>
      <color indexed="16"/>
      <name val="Times New Roman CE"/>
      <family val="1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2"/>
      <name val="Times New Roman CE"/>
      <family val="1"/>
    </font>
    <font>
      <b/>
      <i/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 CE"/>
      <family val="1"/>
    </font>
    <font>
      <sz val="11"/>
      <name val="Arial CE"/>
      <family val="2"/>
    </font>
    <font>
      <b/>
      <sz val="10"/>
      <name val="Arial"/>
      <family val="2"/>
    </font>
    <font>
      <b/>
      <sz val="10"/>
      <color indexed="18"/>
      <name val="Times New Roman CE"/>
      <family val="0"/>
    </font>
    <font>
      <sz val="10"/>
      <color indexed="1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>
        <color indexed="20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double"/>
      <right style="double"/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justify" vertical="top"/>
    </xf>
    <xf numFmtId="3" fontId="6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172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" fontId="1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top" wrapText="1"/>
    </xf>
    <xf numFmtId="1" fontId="1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3" fontId="1" fillId="0" borderId="22" xfId="0" applyNumberFormat="1" applyFont="1" applyFill="1" applyBorder="1" applyAlignment="1">
      <alignment horizontal="right" vertical="top"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2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3" fontId="2" fillId="0" borderId="22" xfId="0" applyNumberFormat="1" applyFont="1" applyFill="1" applyBorder="1" applyAlignment="1">
      <alignment horizontal="right" vertical="top"/>
    </xf>
    <xf numFmtId="1" fontId="1" fillId="0" borderId="19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1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2" xfId="0" applyNumberFormat="1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horizontal="right" vertical="top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36" xfId="0" applyFont="1" applyFill="1" applyBorder="1" applyAlignment="1">
      <alignment/>
    </xf>
    <xf numFmtId="49" fontId="1" fillId="0" borderId="36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3" fontId="1" fillId="0" borderId="38" xfId="0" applyNumberFormat="1" applyFont="1" applyBorder="1" applyAlignment="1">
      <alignment horizontal="center"/>
    </xf>
    <xf numFmtId="1" fontId="3" fillId="0" borderId="2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wrapText="1"/>
    </xf>
    <xf numFmtId="0" fontId="1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/>
    </xf>
    <xf numFmtId="49" fontId="1" fillId="0" borderId="44" xfId="0" applyNumberFormat="1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top"/>
    </xf>
    <xf numFmtId="0" fontId="1" fillId="0" borderId="44" xfId="0" applyFont="1" applyBorder="1" applyAlignment="1">
      <alignment/>
    </xf>
    <xf numFmtId="3" fontId="1" fillId="0" borderId="44" xfId="0" applyNumberFormat="1" applyFont="1" applyFill="1" applyBorder="1" applyAlignment="1">
      <alignment horizontal="right" vertical="top"/>
    </xf>
    <xf numFmtId="49" fontId="2" fillId="0" borderId="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wrapText="1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49" fontId="2" fillId="0" borderId="4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3" fontId="2" fillId="2" borderId="55" xfId="0" applyNumberFormat="1" applyFont="1" applyFill="1" applyBorder="1" applyAlignment="1">
      <alignment/>
    </xf>
    <xf numFmtId="3" fontId="2" fillId="2" borderId="56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3" fontId="2" fillId="0" borderId="58" xfId="0" applyNumberFormat="1" applyFont="1" applyBorder="1" applyAlignment="1">
      <alignment/>
    </xf>
    <xf numFmtId="0" fontId="1" fillId="0" borderId="59" xfId="0" applyFont="1" applyBorder="1" applyAlignment="1">
      <alignment/>
    </xf>
    <xf numFmtId="3" fontId="1" fillId="0" borderId="60" xfId="0" applyNumberFormat="1" applyFont="1" applyBorder="1" applyAlignment="1">
      <alignment/>
    </xf>
    <xf numFmtId="0" fontId="2" fillId="3" borderId="54" xfId="0" applyFont="1" applyFill="1" applyBorder="1" applyAlignment="1">
      <alignment/>
    </xf>
    <xf numFmtId="3" fontId="2" fillId="3" borderId="56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 vertical="center"/>
    </xf>
    <xf numFmtId="1" fontId="2" fillId="0" borderId="19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2" fillId="0" borderId="2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0" fontId="2" fillId="0" borderId="23" xfId="0" applyFont="1" applyFill="1" applyBorder="1" applyAlignment="1">
      <alignment/>
    </xf>
    <xf numFmtId="1" fontId="19" fillId="0" borderId="19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right" vertical="top"/>
    </xf>
    <xf numFmtId="1" fontId="19" fillId="0" borderId="25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/>
    </xf>
    <xf numFmtId="1" fontId="17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right" vertical="top"/>
    </xf>
    <xf numFmtId="1" fontId="19" fillId="0" borderId="25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top"/>
    </xf>
    <xf numFmtId="0" fontId="23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5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right" vertical="top"/>
    </xf>
    <xf numFmtId="49" fontId="18" fillId="0" borderId="22" xfId="0" applyNumberFormat="1" applyFont="1" applyFill="1" applyBorder="1" applyAlignment="1">
      <alignment horizontal="right" vertical="top"/>
    </xf>
    <xf numFmtId="49" fontId="2" fillId="0" borderId="22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right" vertical="top"/>
    </xf>
    <xf numFmtId="49" fontId="2" fillId="0" borderId="22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right" vertical="top"/>
    </xf>
    <xf numFmtId="49" fontId="2" fillId="0" borderId="25" xfId="0" applyNumberFormat="1" applyFont="1" applyFill="1" applyBorder="1" applyAlignment="1">
      <alignment horizontal="right" vertical="top"/>
    </xf>
    <xf numFmtId="49" fontId="1" fillId="0" borderId="44" xfId="0" applyNumberFormat="1" applyFont="1" applyFill="1" applyBorder="1" applyAlignment="1">
      <alignment horizontal="right" vertical="top"/>
    </xf>
    <xf numFmtId="49" fontId="1" fillId="0" borderId="21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49" fontId="1" fillId="0" borderId="19" xfId="0" applyNumberFormat="1" applyFont="1" applyFill="1" applyBorder="1" applyAlignment="1">
      <alignment horizontal="right" vertical="top"/>
    </xf>
    <xf numFmtId="49" fontId="21" fillId="0" borderId="18" xfId="0" applyNumberFormat="1" applyFont="1" applyFill="1" applyBorder="1" applyAlignment="1">
      <alignment horizontal="right" vertical="top"/>
    </xf>
    <xf numFmtId="49" fontId="21" fillId="0" borderId="21" xfId="0" applyNumberFormat="1" applyFont="1" applyFill="1" applyBorder="1" applyAlignment="1">
      <alignment horizontal="right" vertical="top"/>
    </xf>
    <xf numFmtId="49" fontId="1" fillId="0" borderId="18" xfId="0" applyNumberFormat="1" applyFont="1" applyFill="1" applyBorder="1" applyAlignment="1">
      <alignment horizontal="right" vertical="top"/>
    </xf>
    <xf numFmtId="49" fontId="19" fillId="0" borderId="25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4" fontId="1" fillId="0" borderId="6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justify" vertical="top"/>
    </xf>
    <xf numFmtId="3" fontId="2" fillId="0" borderId="42" xfId="0" applyNumberFormat="1" applyFont="1" applyBorder="1" applyAlignment="1">
      <alignment/>
    </xf>
    <xf numFmtId="0" fontId="26" fillId="0" borderId="0" xfId="0" applyFont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horizontal="right" vertical="top"/>
    </xf>
    <xf numFmtId="0" fontId="1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vertical="center" wrapText="1"/>
    </xf>
    <xf numFmtId="1" fontId="5" fillId="0" borderId="25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1" fontId="23" fillId="0" borderId="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3" fontId="23" fillId="0" borderId="63" xfId="0" applyNumberFormat="1" applyFont="1" applyFill="1" applyBorder="1" applyAlignment="1">
      <alignment horizontal="right" vertical="top"/>
    </xf>
    <xf numFmtId="1" fontId="19" fillId="0" borderId="64" xfId="0" applyNumberFormat="1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49" fontId="18" fillId="0" borderId="63" xfId="0" applyNumberFormat="1" applyFont="1" applyFill="1" applyBorder="1" applyAlignment="1">
      <alignment horizontal="right" vertical="top"/>
    </xf>
    <xf numFmtId="3" fontId="18" fillId="0" borderId="63" xfId="0" applyNumberFormat="1" applyFont="1" applyFill="1" applyBorder="1" applyAlignment="1">
      <alignment horizontal="right" vertical="top"/>
    </xf>
    <xf numFmtId="0" fontId="18" fillId="0" borderId="29" xfId="0" applyFont="1" applyBorder="1" applyAlignment="1">
      <alignment/>
    </xf>
    <xf numFmtId="0" fontId="18" fillId="0" borderId="23" xfId="0" applyFont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right" vertical="top"/>
    </xf>
    <xf numFmtId="3" fontId="18" fillId="0" borderId="21" xfId="0" applyNumberFormat="1" applyFont="1" applyFill="1" applyBorder="1" applyAlignment="1">
      <alignment horizontal="right" vertical="top"/>
    </xf>
    <xf numFmtId="1" fontId="19" fillId="0" borderId="25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49" fontId="18" fillId="0" borderId="21" xfId="0" applyNumberFormat="1" applyFont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right" vertical="top"/>
    </xf>
    <xf numFmtId="1" fontId="23" fillId="0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right" vertical="top"/>
    </xf>
    <xf numFmtId="3" fontId="23" fillId="0" borderId="13" xfId="0" applyNumberFormat="1" applyFont="1" applyFill="1" applyBorder="1" applyAlignment="1">
      <alignment horizontal="right" vertical="top"/>
    </xf>
    <xf numFmtId="0" fontId="29" fillId="0" borderId="13" xfId="0" applyFont="1" applyBorder="1" applyAlignment="1">
      <alignment/>
    </xf>
    <xf numFmtId="1" fontId="24" fillId="0" borderId="13" xfId="0" applyNumberFormat="1" applyFont="1" applyBorder="1" applyAlignment="1">
      <alignment/>
    </xf>
    <xf numFmtId="1" fontId="24" fillId="0" borderId="66" xfId="0" applyNumberFormat="1" applyFont="1" applyBorder="1" applyAlignment="1">
      <alignment/>
    </xf>
    <xf numFmtId="3" fontId="24" fillId="0" borderId="66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67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38" xfId="0" applyFont="1" applyBorder="1" applyAlignment="1">
      <alignment/>
    </xf>
    <xf numFmtId="0" fontId="30" fillId="0" borderId="3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68" xfId="0" applyFont="1" applyBorder="1" applyAlignment="1">
      <alignment/>
    </xf>
    <xf numFmtId="0" fontId="30" fillId="0" borderId="68" xfId="0" applyFont="1" applyBorder="1" applyAlignment="1">
      <alignment horizontal="right"/>
    </xf>
    <xf numFmtId="0" fontId="30" fillId="0" borderId="19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6" xfId="0" applyFont="1" applyFill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69" xfId="0" applyFont="1" applyFill="1" applyBorder="1" applyAlignment="1">
      <alignment horizontal="right"/>
    </xf>
    <xf numFmtId="0" fontId="30" fillId="0" borderId="69" xfId="0" applyFont="1" applyFill="1" applyBorder="1" applyAlignment="1">
      <alignment/>
    </xf>
    <xf numFmtId="49" fontId="30" fillId="0" borderId="70" xfId="0" applyNumberFormat="1" applyFont="1" applyBorder="1" applyAlignment="1">
      <alignment horizontal="center"/>
    </xf>
    <xf numFmtId="49" fontId="30" fillId="0" borderId="69" xfId="0" applyNumberFormat="1" applyFont="1" applyBorder="1" applyAlignment="1">
      <alignment horizontal="center"/>
    </xf>
    <xf numFmtId="49" fontId="30" fillId="0" borderId="71" xfId="0" applyNumberFormat="1" applyFont="1" applyBorder="1" applyAlignment="1">
      <alignment horizontal="center"/>
    </xf>
    <xf numFmtId="3" fontId="30" fillId="0" borderId="71" xfId="0" applyNumberFormat="1" applyFont="1" applyBorder="1" applyAlignment="1" applyProtection="1">
      <alignment horizontal="right"/>
      <protection locked="0"/>
    </xf>
    <xf numFmtId="3" fontId="30" fillId="0" borderId="71" xfId="0" applyNumberFormat="1" applyFont="1" applyFill="1" applyBorder="1" applyAlignment="1" applyProtection="1">
      <alignment/>
      <protection locked="0"/>
    </xf>
    <xf numFmtId="3" fontId="30" fillId="0" borderId="70" xfId="0" applyNumberFormat="1" applyFont="1" applyBorder="1" applyAlignment="1" applyProtection="1">
      <alignment/>
      <protection locked="0"/>
    </xf>
    <xf numFmtId="3" fontId="30" fillId="0" borderId="69" xfId="0" applyNumberFormat="1" applyFont="1" applyBorder="1" applyAlignment="1" applyProtection="1">
      <alignment/>
      <protection locked="0"/>
    </xf>
    <xf numFmtId="3" fontId="30" fillId="0" borderId="72" xfId="0" applyNumberFormat="1" applyFont="1" applyBorder="1" applyAlignment="1" applyProtection="1">
      <alignment/>
      <protection locked="0"/>
    </xf>
    <xf numFmtId="3" fontId="30" fillId="0" borderId="69" xfId="0" applyNumberFormat="1" applyFont="1" applyFill="1" applyBorder="1" applyAlignment="1" applyProtection="1">
      <alignment/>
      <protection locked="0"/>
    </xf>
    <xf numFmtId="3" fontId="30" fillId="0" borderId="71" xfId="0" applyNumberFormat="1" applyFont="1" applyBorder="1" applyAlignment="1" applyProtection="1">
      <alignment/>
      <protection locked="0"/>
    </xf>
    <xf numFmtId="0" fontId="30" fillId="0" borderId="2" xfId="0" applyFont="1" applyFill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3" fontId="30" fillId="0" borderId="18" xfId="0" applyNumberFormat="1" applyFont="1" applyBorder="1" applyAlignment="1" applyProtection="1">
      <alignment horizontal="right"/>
      <protection locked="0"/>
    </xf>
    <xf numFmtId="3" fontId="30" fillId="0" borderId="18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3" fontId="30" fillId="0" borderId="2" xfId="0" applyNumberFormat="1" applyFont="1" applyBorder="1" applyAlignment="1" applyProtection="1">
      <alignment/>
      <protection locked="0"/>
    </xf>
    <xf numFmtId="3" fontId="30" fillId="0" borderId="68" xfId="0" applyNumberFormat="1" applyFont="1" applyBorder="1" applyAlignment="1" applyProtection="1">
      <alignment/>
      <protection locked="0"/>
    </xf>
    <xf numFmtId="3" fontId="30" fillId="0" borderId="2" xfId="0" applyNumberFormat="1" applyFont="1" applyFill="1" applyBorder="1" applyAlignment="1" applyProtection="1">
      <alignment/>
      <protection locked="0"/>
    </xf>
    <xf numFmtId="3" fontId="30" fillId="0" borderId="18" xfId="0" applyNumberFormat="1" applyFont="1" applyBorder="1" applyAlignment="1" applyProtection="1">
      <alignment/>
      <protection locked="0"/>
    </xf>
    <xf numFmtId="49" fontId="30" fillId="0" borderId="73" xfId="0" applyNumberFormat="1" applyFont="1" applyBorder="1" applyAlignment="1">
      <alignment horizontal="center"/>
    </xf>
    <xf numFmtId="49" fontId="30" fillId="0" borderId="74" xfId="0" applyNumberFormat="1" applyFont="1" applyBorder="1" applyAlignment="1">
      <alignment horizontal="center"/>
    </xf>
    <xf numFmtId="49" fontId="30" fillId="0" borderId="75" xfId="0" applyNumberFormat="1" applyFont="1" applyBorder="1" applyAlignment="1">
      <alignment horizontal="center"/>
    </xf>
    <xf numFmtId="3" fontId="30" fillId="0" borderId="75" xfId="0" applyNumberFormat="1" applyFont="1" applyBorder="1" applyAlignment="1" applyProtection="1">
      <alignment horizontal="right"/>
      <protection locked="0"/>
    </xf>
    <xf numFmtId="3" fontId="30" fillId="0" borderId="75" xfId="0" applyNumberFormat="1" applyFont="1" applyFill="1" applyBorder="1" applyAlignment="1" applyProtection="1">
      <alignment/>
      <protection locked="0"/>
    </xf>
    <xf numFmtId="3" fontId="30" fillId="0" borderId="73" xfId="0" applyNumberFormat="1" applyFont="1" applyBorder="1" applyAlignment="1" applyProtection="1">
      <alignment/>
      <protection locked="0"/>
    </xf>
    <xf numFmtId="3" fontId="30" fillId="0" borderId="74" xfId="0" applyNumberFormat="1" applyFont="1" applyBorder="1" applyAlignment="1" applyProtection="1">
      <alignment/>
      <protection locked="0"/>
    </xf>
    <xf numFmtId="3" fontId="30" fillId="0" borderId="76" xfId="0" applyNumberFormat="1" applyFont="1" applyBorder="1" applyAlignment="1" applyProtection="1">
      <alignment/>
      <protection locked="0"/>
    </xf>
    <xf numFmtId="3" fontId="30" fillId="0" borderId="74" xfId="0" applyNumberFormat="1" applyFont="1" applyFill="1" applyBorder="1" applyAlignment="1" applyProtection="1">
      <alignment/>
      <protection locked="0"/>
    </xf>
    <xf numFmtId="3" fontId="30" fillId="0" borderId="75" xfId="0" applyNumberFormat="1" applyFont="1" applyBorder="1" applyAlignment="1" applyProtection="1">
      <alignment/>
      <protection locked="0"/>
    </xf>
    <xf numFmtId="0" fontId="30" fillId="0" borderId="74" xfId="0" applyFont="1" applyFill="1" applyBorder="1" applyAlignment="1">
      <alignment/>
    </xf>
    <xf numFmtId="0" fontId="30" fillId="0" borderId="2" xfId="0" applyFont="1" applyBorder="1" applyAlignment="1">
      <alignment horizontal="right"/>
    </xf>
    <xf numFmtId="3" fontId="30" fillId="0" borderId="77" xfId="0" applyNumberFormat="1" applyFont="1" applyFill="1" applyBorder="1" applyAlignment="1" applyProtection="1">
      <alignment/>
      <protection locked="0"/>
    </xf>
    <xf numFmtId="3" fontId="30" fillId="0" borderId="61" xfId="0" applyNumberFormat="1" applyFont="1" applyBorder="1" applyAlignment="1" applyProtection="1">
      <alignment/>
      <protection locked="0"/>
    </xf>
    <xf numFmtId="49" fontId="30" fillId="0" borderId="12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77" xfId="0" applyNumberFormat="1" applyFont="1" applyBorder="1" applyAlignment="1">
      <alignment horizontal="center"/>
    </xf>
    <xf numFmtId="3" fontId="30" fillId="0" borderId="77" xfId="0" applyNumberFormat="1" applyFont="1" applyBorder="1" applyAlignment="1" applyProtection="1">
      <alignment horizontal="right"/>
      <protection locked="0"/>
    </xf>
    <xf numFmtId="3" fontId="30" fillId="0" borderId="12" xfId="0" applyNumberFormat="1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3" fontId="30" fillId="0" borderId="78" xfId="0" applyNumberFormat="1" applyFont="1" applyBorder="1" applyAlignment="1" applyProtection="1">
      <alignment/>
      <protection locked="0"/>
    </xf>
    <xf numFmtId="3" fontId="30" fillId="0" borderId="10" xfId="0" applyNumberFormat="1" applyFont="1" applyFill="1" applyBorder="1" applyAlignment="1" applyProtection="1">
      <alignment/>
      <protection locked="0"/>
    </xf>
    <xf numFmtId="3" fontId="30" fillId="0" borderId="77" xfId="0" applyNumberFormat="1" applyFont="1" applyBorder="1" applyAlignment="1" applyProtection="1">
      <alignment/>
      <protection locked="0"/>
    </xf>
    <xf numFmtId="0" fontId="30" fillId="0" borderId="4" xfId="0" applyFont="1" applyBorder="1" applyAlignment="1">
      <alignment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49" fontId="30" fillId="0" borderId="79" xfId="0" applyNumberFormat="1" applyFont="1" applyBorder="1" applyAlignment="1">
      <alignment horizontal="center"/>
    </xf>
    <xf numFmtId="3" fontId="30" fillId="0" borderId="79" xfId="0" applyNumberFormat="1" applyFont="1" applyBorder="1" applyAlignment="1" applyProtection="1">
      <alignment horizontal="right"/>
      <protection locked="0"/>
    </xf>
    <xf numFmtId="3" fontId="30" fillId="0" borderId="8" xfId="0" applyNumberFormat="1" applyFont="1" applyBorder="1" applyAlignment="1" applyProtection="1">
      <alignment/>
      <protection locked="0"/>
    </xf>
    <xf numFmtId="3" fontId="30" fillId="0" borderId="4" xfId="0" applyNumberFormat="1" applyFont="1" applyBorder="1" applyAlignment="1" applyProtection="1">
      <alignment/>
      <protection locked="0"/>
    </xf>
    <xf numFmtId="3" fontId="30" fillId="0" borderId="80" xfId="0" applyNumberFormat="1" applyFont="1" applyBorder="1" applyAlignment="1" applyProtection="1">
      <alignment/>
      <protection locked="0"/>
    </xf>
    <xf numFmtId="3" fontId="30" fillId="0" borderId="79" xfId="0" applyNumberFormat="1" applyFont="1" applyBorder="1" applyAlignment="1" applyProtection="1">
      <alignment/>
      <protection locked="0"/>
    </xf>
    <xf numFmtId="3" fontId="30" fillId="0" borderId="15" xfId="0" applyNumberFormat="1" applyFont="1" applyBorder="1" applyAlignment="1" applyProtection="1">
      <alignment/>
      <protection locked="0"/>
    </xf>
    <xf numFmtId="3" fontId="30" fillId="0" borderId="4" xfId="0" applyNumberFormat="1" applyFont="1" applyFill="1" applyBorder="1" applyAlignment="1" applyProtection="1">
      <alignment/>
      <protection locked="0"/>
    </xf>
    <xf numFmtId="3" fontId="30" fillId="0" borderId="79" xfId="0" applyNumberFormat="1" applyFont="1" applyFill="1" applyBorder="1" applyAlignment="1" applyProtection="1">
      <alignment/>
      <protection locked="0"/>
    </xf>
    <xf numFmtId="0" fontId="30" fillId="4" borderId="13" xfId="0" applyFont="1" applyFill="1" applyBorder="1" applyAlignment="1">
      <alignment/>
    </xf>
    <xf numFmtId="0" fontId="30" fillId="4" borderId="13" xfId="0" applyFont="1" applyFill="1" applyBorder="1" applyAlignment="1">
      <alignment horizontal="center"/>
    </xf>
    <xf numFmtId="0" fontId="30" fillId="4" borderId="14" xfId="0" applyFont="1" applyFill="1" applyBorder="1" applyAlignment="1">
      <alignment/>
    </xf>
    <xf numFmtId="3" fontId="30" fillId="4" borderId="13" xfId="0" applyNumberFormat="1" applyFont="1" applyFill="1" applyBorder="1" applyAlignment="1" applyProtection="1">
      <alignment horizontal="right"/>
      <protection locked="0"/>
    </xf>
    <xf numFmtId="3" fontId="30" fillId="4" borderId="14" xfId="0" applyNumberFormat="1" applyFont="1" applyFill="1" applyBorder="1" applyAlignment="1" applyProtection="1">
      <alignment/>
      <protection locked="0"/>
    </xf>
    <xf numFmtId="3" fontId="30" fillId="4" borderId="13" xfId="0" applyNumberFormat="1" applyFont="1" applyFill="1" applyBorder="1" applyAlignment="1" applyProtection="1">
      <alignment/>
      <protection locked="0"/>
    </xf>
    <xf numFmtId="0" fontId="30" fillId="0" borderId="81" xfId="0" applyFont="1" applyBorder="1" applyAlignment="1">
      <alignment/>
    </xf>
    <xf numFmtId="0" fontId="30" fillId="0" borderId="82" xfId="0" applyFont="1" applyBorder="1" applyAlignment="1">
      <alignment/>
    </xf>
    <xf numFmtId="0" fontId="30" fillId="0" borderId="82" xfId="0" applyFont="1" applyBorder="1" applyAlignment="1">
      <alignment horizontal="center"/>
    </xf>
    <xf numFmtId="3" fontId="30" fillId="0" borderId="82" xfId="0" applyNumberFormat="1" applyFont="1" applyBorder="1" applyAlignment="1">
      <alignment/>
    </xf>
    <xf numFmtId="3" fontId="30" fillId="0" borderId="82" xfId="0" applyNumberFormat="1" applyFont="1" applyFill="1" applyBorder="1" applyAlignment="1" applyProtection="1">
      <alignment/>
      <protection locked="0"/>
    </xf>
    <xf numFmtId="3" fontId="30" fillId="0" borderId="82" xfId="0" applyNumberFormat="1" applyFont="1" applyBorder="1" applyAlignment="1" applyProtection="1">
      <alignment/>
      <protection locked="0"/>
    </xf>
    <xf numFmtId="3" fontId="30" fillId="0" borderId="83" xfId="0" applyNumberFormat="1" applyFont="1" applyBorder="1" applyAlignment="1">
      <alignment/>
    </xf>
    <xf numFmtId="0" fontId="30" fillId="0" borderId="84" xfId="0" applyFont="1" applyBorder="1" applyAlignment="1">
      <alignment/>
    </xf>
    <xf numFmtId="0" fontId="30" fillId="0" borderId="85" xfId="0" applyFont="1" applyBorder="1" applyAlignment="1">
      <alignment/>
    </xf>
    <xf numFmtId="0" fontId="30" fillId="0" borderId="85" xfId="0" applyFont="1" applyBorder="1" applyAlignment="1">
      <alignment horizontal="center"/>
    </xf>
    <xf numFmtId="3" fontId="30" fillId="0" borderId="85" xfId="0" applyNumberFormat="1" applyFont="1" applyBorder="1" applyAlignment="1">
      <alignment/>
    </xf>
    <xf numFmtId="3" fontId="30" fillId="0" borderId="85" xfId="0" applyNumberFormat="1" applyFont="1" applyFill="1" applyBorder="1" applyAlignment="1" applyProtection="1">
      <alignment/>
      <protection locked="0"/>
    </xf>
    <xf numFmtId="3" fontId="30" fillId="0" borderId="85" xfId="0" applyNumberFormat="1" applyFont="1" applyBorder="1" applyAlignment="1" applyProtection="1">
      <alignment/>
      <protection locked="0"/>
    </xf>
    <xf numFmtId="0" fontId="30" fillId="5" borderId="13" xfId="0" applyFont="1" applyFill="1" applyBorder="1" applyAlignment="1">
      <alignment/>
    </xf>
    <xf numFmtId="0" fontId="33" fillId="5" borderId="13" xfId="0" applyFont="1" applyFill="1" applyBorder="1" applyAlignment="1">
      <alignment/>
    </xf>
    <xf numFmtId="3" fontId="30" fillId="5" borderId="13" xfId="0" applyNumberFormat="1" applyFont="1" applyFill="1" applyBorder="1" applyAlignment="1">
      <alignment/>
    </xf>
    <xf numFmtId="3" fontId="30" fillId="5" borderId="67" xfId="0" applyNumberFormat="1" applyFont="1" applyFill="1" applyBorder="1" applyAlignment="1">
      <alignment/>
    </xf>
    <xf numFmtId="3" fontId="30" fillId="5" borderId="6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87" xfId="0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0" fontId="9" fillId="0" borderId="88" xfId="0" applyFont="1" applyBorder="1" applyAlignment="1">
      <alignment horizontal="center"/>
    </xf>
    <xf numFmtId="0" fontId="9" fillId="0" borderId="89" xfId="0" applyFont="1" applyBorder="1" applyAlignment="1">
      <alignment/>
    </xf>
    <xf numFmtId="3" fontId="10" fillId="0" borderId="90" xfId="0" applyNumberFormat="1" applyFont="1" applyBorder="1" applyAlignment="1">
      <alignment horizontal="right"/>
    </xf>
    <xf numFmtId="0" fontId="9" fillId="0" borderId="67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0" borderId="55" xfId="0" applyFont="1" applyBorder="1" applyAlignment="1">
      <alignment horizontal="center"/>
    </xf>
    <xf numFmtId="3" fontId="10" fillId="0" borderId="66" xfId="0" applyNumberFormat="1" applyFont="1" applyBorder="1" applyAlignment="1">
      <alignment horizontal="right"/>
    </xf>
    <xf numFmtId="0" fontId="10" fillId="0" borderId="55" xfId="0" applyFont="1" applyBorder="1" applyAlignment="1">
      <alignment/>
    </xf>
    <xf numFmtId="0" fontId="9" fillId="0" borderId="91" xfId="0" applyFont="1" applyBorder="1" applyAlignment="1">
      <alignment horizontal="center"/>
    </xf>
    <xf numFmtId="0" fontId="10" fillId="0" borderId="92" xfId="0" applyFont="1" applyBorder="1" applyAlignment="1">
      <alignment/>
    </xf>
    <xf numFmtId="0" fontId="9" fillId="0" borderId="92" xfId="0" applyFont="1" applyBorder="1" applyAlignment="1">
      <alignment horizontal="center"/>
    </xf>
    <xf numFmtId="3" fontId="10" fillId="0" borderId="63" xfId="0" applyNumberFormat="1" applyFont="1" applyBorder="1" applyAlignment="1">
      <alignment horizontal="right"/>
    </xf>
    <xf numFmtId="0" fontId="9" fillId="0" borderId="87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3" fontId="9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3" fontId="34" fillId="0" borderId="2" xfId="0" applyNumberFormat="1" applyFont="1" applyBorder="1" applyAlignment="1">
      <alignment horizontal="center"/>
    </xf>
    <xf numFmtId="49" fontId="34" fillId="0" borderId="18" xfId="0" applyNumberFormat="1" applyFont="1" applyBorder="1" applyAlignment="1">
      <alignment horizontal="center"/>
    </xf>
    <xf numFmtId="0" fontId="34" fillId="0" borderId="68" xfId="0" applyFont="1" applyBorder="1" applyAlignment="1">
      <alignment/>
    </xf>
    <xf numFmtId="3" fontId="34" fillId="0" borderId="2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4" fillId="0" borderId="66" xfId="0" applyNumberFormat="1" applyFont="1" applyBorder="1" applyAlignment="1">
      <alignment/>
    </xf>
    <xf numFmtId="0" fontId="34" fillId="0" borderId="67" xfId="0" applyFont="1" applyBorder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 wrapText="1"/>
    </xf>
    <xf numFmtId="0" fontId="1" fillId="0" borderId="86" xfId="0" applyFont="1" applyBorder="1" applyAlignment="1">
      <alignment/>
    </xf>
    <xf numFmtId="0" fontId="1" fillId="0" borderId="24" xfId="0" applyFont="1" applyFill="1" applyBorder="1" applyAlignment="1">
      <alignment/>
    </xf>
    <xf numFmtId="49" fontId="1" fillId="0" borderId="49" xfId="0" applyNumberFormat="1" applyFont="1" applyFill="1" applyBorder="1" applyAlignment="1">
      <alignment horizontal="right" vertical="top"/>
    </xf>
    <xf numFmtId="3" fontId="1" fillId="0" borderId="49" xfId="0" applyNumberFormat="1" applyFont="1" applyFill="1" applyBorder="1" applyAlignment="1">
      <alignment horizontal="right" vertical="top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1" fillId="0" borderId="4" xfId="0" applyNumberFormat="1" applyFont="1" applyBorder="1" applyAlignment="1">
      <alignment vertical="center" wrapText="1"/>
    </xf>
    <xf numFmtId="1" fontId="20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3" fontId="3" fillId="0" borderId="2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 wrapText="1"/>
    </xf>
    <xf numFmtId="0" fontId="2" fillId="0" borderId="2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/>
    </xf>
    <xf numFmtId="1" fontId="1" fillId="0" borderId="25" xfId="0" applyNumberFormat="1" applyFont="1" applyFill="1" applyBorder="1" applyAlignment="1">
      <alignment horizontal="right" vertical="center"/>
    </xf>
    <xf numFmtId="1" fontId="1" fillId="0" borderId="19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right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30" fillId="0" borderId="23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3" fontId="30" fillId="0" borderId="21" xfId="0" applyNumberFormat="1" applyFont="1" applyBorder="1" applyAlignment="1" applyProtection="1">
      <alignment horizontal="right"/>
      <protection locked="0"/>
    </xf>
    <xf numFmtId="3" fontId="30" fillId="0" borderId="21" xfId="0" applyNumberFormat="1" applyFont="1" applyFill="1" applyBorder="1" applyAlignment="1" applyProtection="1">
      <alignment/>
      <protection locked="0"/>
    </xf>
    <xf numFmtId="3" fontId="30" fillId="0" borderId="23" xfId="0" applyNumberFormat="1" applyFont="1" applyBorder="1" applyAlignment="1" applyProtection="1">
      <alignment/>
      <protection locked="0"/>
    </xf>
    <xf numFmtId="3" fontId="30" fillId="0" borderId="25" xfId="0" applyNumberFormat="1" applyFont="1" applyBorder="1" applyAlignment="1" applyProtection="1">
      <alignment/>
      <protection locked="0"/>
    </xf>
    <xf numFmtId="3" fontId="30" fillId="0" borderId="29" xfId="0" applyNumberFormat="1" applyFont="1" applyBorder="1" applyAlignment="1" applyProtection="1">
      <alignment/>
      <protection locked="0"/>
    </xf>
    <xf numFmtId="3" fontId="30" fillId="0" borderId="25" xfId="0" applyNumberFormat="1" applyFont="1" applyFill="1" applyBorder="1" applyAlignment="1" applyProtection="1">
      <alignment/>
      <protection locked="0"/>
    </xf>
    <xf numFmtId="3" fontId="30" fillId="0" borderId="21" xfId="0" applyNumberFormat="1" applyFont="1" applyBorder="1" applyAlignment="1" applyProtection="1">
      <alignment/>
      <protection locked="0"/>
    </xf>
    <xf numFmtId="0" fontId="30" fillId="0" borderId="25" xfId="0" applyFont="1" applyFill="1" applyBorder="1" applyAlignment="1">
      <alignment vertical="center" wrapText="1"/>
    </xf>
    <xf numFmtId="0" fontId="1" fillId="0" borderId="85" xfId="0" applyFont="1" applyBorder="1" applyAlignment="1">
      <alignment/>
    </xf>
    <xf numFmtId="1" fontId="2" fillId="0" borderId="2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/>
    </xf>
    <xf numFmtId="3" fontId="1" fillId="0" borderId="4" xfId="0" applyNumberFormat="1" applyFont="1" applyBorder="1" applyAlignment="1">
      <alignment vertical="center" wrapText="1"/>
    </xf>
    <xf numFmtId="3" fontId="38" fillId="2" borderId="5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67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" fillId="0" borderId="6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67" xfId="0" applyFont="1" applyBorder="1" applyAlignment="1">
      <alignment/>
    </xf>
    <xf numFmtId="0" fontId="1" fillId="0" borderId="55" xfId="0" applyFont="1" applyBorder="1" applyAlignment="1">
      <alignment/>
    </xf>
    <xf numFmtId="3" fontId="1" fillId="0" borderId="66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34" fillId="0" borderId="18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3" fontId="34" fillId="0" borderId="2" xfId="0" applyNumberFormat="1" applyFont="1" applyBorder="1" applyAlignment="1">
      <alignment horizontal="right"/>
    </xf>
    <xf numFmtId="0" fontId="34" fillId="0" borderId="2" xfId="0" applyFont="1" applyBorder="1" applyAlignment="1">
      <alignment horizontal="center"/>
    </xf>
    <xf numFmtId="49" fontId="34" fillId="0" borderId="2" xfId="0" applyNumberFormat="1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85" xfId="0" applyFont="1" applyBorder="1" applyAlignment="1">
      <alignment/>
    </xf>
    <xf numFmtId="3" fontId="2" fillId="0" borderId="85" xfId="0" applyNumberFormat="1" applyFont="1" applyBorder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86" xfId="0" applyFont="1" applyBorder="1" applyAlignment="1">
      <alignment/>
    </xf>
    <xf numFmtId="0" fontId="9" fillId="0" borderId="95" xfId="0" applyFont="1" applyBorder="1" applyAlignment="1">
      <alignment/>
    </xf>
    <xf numFmtId="0" fontId="9" fillId="0" borderId="96" xfId="0" applyFont="1" applyBorder="1" applyAlignment="1">
      <alignment/>
    </xf>
    <xf numFmtId="0" fontId="9" fillId="0" borderId="95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9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9" xfId="0" applyFont="1" applyBorder="1" applyAlignment="1">
      <alignment/>
    </xf>
    <xf numFmtId="0" fontId="9" fillId="0" borderId="8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101" xfId="0" applyFont="1" applyFill="1" applyBorder="1" applyAlignment="1">
      <alignment/>
    </xf>
    <xf numFmtId="3" fontId="9" fillId="0" borderId="85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3" fontId="9" fillId="0" borderId="87" xfId="0" applyNumberFormat="1" applyFont="1" applyBorder="1" applyAlignment="1">
      <alignment horizontal="right"/>
    </xf>
    <xf numFmtId="3" fontId="9" fillId="0" borderId="98" xfId="0" applyNumberFormat="1" applyFont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102" xfId="0" applyFont="1" applyFill="1" applyBorder="1" applyAlignment="1">
      <alignment/>
    </xf>
    <xf numFmtId="3" fontId="9" fillId="0" borderId="39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03" xfId="0" applyFont="1" applyBorder="1" applyAlignment="1">
      <alignment/>
    </xf>
    <xf numFmtId="3" fontId="9" fillId="0" borderId="104" xfId="0" applyNumberFormat="1" applyFont="1" applyBorder="1" applyAlignment="1">
      <alignment horizontal="right"/>
    </xf>
    <xf numFmtId="3" fontId="9" fillId="0" borderId="105" xfId="0" applyNumberFormat="1" applyFont="1" applyBorder="1" applyAlignment="1">
      <alignment horizontal="right"/>
    </xf>
    <xf numFmtId="3" fontId="9" fillId="0" borderId="77" xfId="0" applyNumberFormat="1" applyFont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02" xfId="0" applyFont="1" applyBorder="1" applyAlignment="1">
      <alignment/>
    </xf>
    <xf numFmtId="3" fontId="9" fillId="0" borderId="39" xfId="0" applyNumberFormat="1" applyFont="1" applyBorder="1" applyAlignment="1">
      <alignment horizontal="right"/>
    </xf>
    <xf numFmtId="3" fontId="9" fillId="0" borderId="106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107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02" xfId="0" applyFont="1" applyBorder="1" applyAlignment="1">
      <alignment/>
    </xf>
    <xf numFmtId="3" fontId="10" fillId="0" borderId="39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right" vertical="top"/>
    </xf>
    <xf numFmtId="3" fontId="23" fillId="0" borderId="13" xfId="0" applyNumberFormat="1" applyFont="1" applyFill="1" applyBorder="1" applyAlignment="1">
      <alignment horizontal="right" vertical="top"/>
    </xf>
    <xf numFmtId="49" fontId="1" fillId="0" borderId="27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right" vertical="top"/>
    </xf>
    <xf numFmtId="49" fontId="28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horizontal="right" vertical="top"/>
    </xf>
    <xf numFmtId="0" fontId="1" fillId="0" borderId="25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0" fontId="1" fillId="0" borderId="25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right" vertical="top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1" fillId="0" borderId="6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37" fillId="0" borderId="80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37" fillId="0" borderId="108" xfId="0" applyNumberFormat="1" applyFont="1" applyBorder="1" applyAlignment="1">
      <alignment/>
    </xf>
    <xf numFmtId="3" fontId="37" fillId="0" borderId="109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3" fontId="30" fillId="0" borderId="11" xfId="0" applyNumberFormat="1" applyFont="1" applyBorder="1" applyAlignment="1" applyProtection="1">
      <alignment/>
      <protection locked="0"/>
    </xf>
    <xf numFmtId="0" fontId="30" fillId="0" borderId="11" xfId="0" applyFont="1" applyFill="1" applyBorder="1" applyAlignment="1">
      <alignment vertical="center" wrapText="1"/>
    </xf>
    <xf numFmtId="49" fontId="30" fillId="0" borderId="30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49" fontId="30" fillId="0" borderId="110" xfId="0" applyNumberFormat="1" applyFont="1" applyBorder="1" applyAlignment="1">
      <alignment horizontal="center"/>
    </xf>
    <xf numFmtId="3" fontId="30" fillId="0" borderId="110" xfId="0" applyNumberFormat="1" applyFont="1" applyBorder="1" applyAlignment="1" applyProtection="1">
      <alignment horizontal="right"/>
      <protection locked="0"/>
    </xf>
    <xf numFmtId="3" fontId="30" fillId="0" borderId="110" xfId="0" applyNumberFormat="1" applyFont="1" applyFill="1" applyBorder="1" applyAlignment="1" applyProtection="1">
      <alignment/>
      <protection locked="0"/>
    </xf>
    <xf numFmtId="3" fontId="30" fillId="0" borderId="30" xfId="0" applyNumberFormat="1" applyFont="1" applyBorder="1" applyAlignment="1" applyProtection="1">
      <alignment/>
      <protection locked="0"/>
    </xf>
    <xf numFmtId="3" fontId="30" fillId="0" borderId="111" xfId="0" applyNumberFormat="1" applyFont="1" applyBorder="1" applyAlignment="1" applyProtection="1">
      <alignment/>
      <protection locked="0"/>
    </xf>
    <xf numFmtId="3" fontId="30" fillId="0" borderId="11" xfId="0" applyNumberFormat="1" applyFont="1" applyFill="1" applyBorder="1" applyAlignment="1" applyProtection="1">
      <alignment/>
      <protection locked="0"/>
    </xf>
    <xf numFmtId="3" fontId="30" fillId="0" borderId="110" xfId="0" applyNumberFormat="1" applyFont="1" applyBorder="1" applyAlignment="1" applyProtection="1">
      <alignment/>
      <protection locked="0"/>
    </xf>
    <xf numFmtId="0" fontId="30" fillId="0" borderId="25" xfId="0" applyFont="1" applyFill="1" applyBorder="1" applyAlignment="1">
      <alignment/>
    </xf>
    <xf numFmtId="3" fontId="30" fillId="4" borderId="67" xfId="0" applyNumberFormat="1" applyFont="1" applyFill="1" applyBorder="1" applyAlignment="1" applyProtection="1">
      <alignment/>
      <protection locked="0"/>
    </xf>
    <xf numFmtId="3" fontId="30" fillId="0" borderId="112" xfId="0" applyNumberFormat="1" applyFont="1" applyBorder="1" applyAlignment="1">
      <alignment/>
    </xf>
    <xf numFmtId="3" fontId="30" fillId="0" borderId="101" xfId="0" applyNumberFormat="1" applyFont="1" applyBorder="1" applyAlignment="1">
      <alignment/>
    </xf>
    <xf numFmtId="3" fontId="30" fillId="4" borderId="66" xfId="0" applyNumberFormat="1" applyFont="1" applyFill="1" applyBorder="1" applyAlignment="1" applyProtection="1">
      <alignment/>
      <protection locked="0"/>
    </xf>
    <xf numFmtId="0" fontId="30" fillId="0" borderId="113" xfId="0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27" xfId="0" applyFont="1" applyBorder="1" applyAlignment="1">
      <alignment/>
    </xf>
    <xf numFmtId="0" fontId="41" fillId="0" borderId="18" xfId="0" applyFont="1" applyFill="1" applyBorder="1" applyAlignment="1">
      <alignment/>
    </xf>
    <xf numFmtId="1" fontId="1" fillId="0" borderId="25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49" fontId="1" fillId="0" borderId="66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right" vertical="top"/>
    </xf>
    <xf numFmtId="0" fontId="2" fillId="0" borderId="29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3" fontId="37" fillId="0" borderId="115" xfId="0" applyNumberFormat="1" applyFont="1" applyBorder="1" applyAlignment="1">
      <alignment/>
    </xf>
    <xf numFmtId="3" fontId="37" fillId="0" borderId="11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17" xfId="0" applyFont="1" applyBorder="1" applyAlignment="1">
      <alignment/>
    </xf>
    <xf numFmtId="0" fontId="1" fillId="0" borderId="118" xfId="0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Fill="1" applyBorder="1" applyAlignment="1">
      <alignment horizontal="right" vertical="top"/>
    </xf>
    <xf numFmtId="3" fontId="38" fillId="0" borderId="85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49" fontId="42" fillId="0" borderId="13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 horizontal="center"/>
    </xf>
    <xf numFmtId="0" fontId="1" fillId="0" borderId="87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3" fontId="1" fillId="0" borderId="21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38" xfId="0" applyFont="1" applyBorder="1" applyAlignment="1">
      <alignment/>
    </xf>
    <xf numFmtId="0" fontId="45" fillId="0" borderId="86" xfId="0" applyFont="1" applyBorder="1" applyAlignment="1">
      <alignment/>
    </xf>
    <xf numFmtId="0" fontId="45" fillId="0" borderId="65" xfId="0" applyFont="1" applyBorder="1" applyAlignment="1">
      <alignment/>
    </xf>
    <xf numFmtId="0" fontId="45" fillId="0" borderId="68" xfId="0" applyFont="1" applyBorder="1" applyAlignment="1">
      <alignment/>
    </xf>
    <xf numFmtId="0" fontId="45" fillId="0" borderId="87" xfId="0" applyFont="1" applyBorder="1" applyAlignment="1">
      <alignment/>
    </xf>
    <xf numFmtId="0" fontId="45" fillId="0" borderId="87" xfId="0" applyFont="1" applyBorder="1" applyAlignment="1">
      <alignment horizontal="center"/>
    </xf>
    <xf numFmtId="0" fontId="45" fillId="0" borderId="88" xfId="0" applyFont="1" applyBorder="1" applyAlignment="1">
      <alignment/>
    </xf>
    <xf numFmtId="0" fontId="45" fillId="0" borderId="89" xfId="0" applyFont="1" applyBorder="1" applyAlignment="1">
      <alignment/>
    </xf>
    <xf numFmtId="0" fontId="45" fillId="0" borderId="89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3" fontId="45" fillId="0" borderId="87" xfId="0" applyNumberFormat="1" applyFont="1" applyBorder="1" applyAlignment="1">
      <alignment/>
    </xf>
    <xf numFmtId="0" fontId="45" fillId="0" borderId="121" xfId="0" applyFont="1" applyBorder="1" applyAlignment="1">
      <alignment/>
    </xf>
    <xf numFmtId="3" fontId="45" fillId="0" borderId="121" xfId="0" applyNumberFormat="1" applyFont="1" applyBorder="1" applyAlignment="1">
      <alignment/>
    </xf>
    <xf numFmtId="172" fontId="45" fillId="0" borderId="89" xfId="0" applyNumberFormat="1" applyFont="1" applyBorder="1" applyAlignment="1">
      <alignment/>
    </xf>
    <xf numFmtId="0" fontId="44" fillId="0" borderId="68" xfId="0" applyFont="1" applyBorder="1" applyAlignment="1">
      <alignment horizontal="center"/>
    </xf>
    <xf numFmtId="0" fontId="44" fillId="0" borderId="87" xfId="0" applyFont="1" applyBorder="1" applyAlignment="1">
      <alignment/>
    </xf>
    <xf numFmtId="3" fontId="44" fillId="0" borderId="87" xfId="0" applyNumberFormat="1" applyFont="1" applyBorder="1" applyAlignment="1">
      <alignment/>
    </xf>
    <xf numFmtId="0" fontId="44" fillId="0" borderId="122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3" fontId="1" fillId="0" borderId="66" xfId="0" applyNumberFormat="1" applyFont="1" applyBorder="1" applyAlignment="1">
      <alignment horizontal="center"/>
    </xf>
    <xf numFmtId="3" fontId="37" fillId="0" borderId="79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7" fillId="0" borderId="7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85" xfId="0" applyFont="1" applyBorder="1" applyAlignment="1">
      <alignment horizontal="left"/>
    </xf>
    <xf numFmtId="3" fontId="1" fillId="0" borderId="85" xfId="0" applyNumberFormat="1" applyFont="1" applyBorder="1" applyAlignment="1">
      <alignment/>
    </xf>
    <xf numFmtId="3" fontId="37" fillId="0" borderId="60" xfId="0" applyNumberFormat="1" applyFont="1" applyBorder="1" applyAlignment="1">
      <alignment/>
    </xf>
    <xf numFmtId="0" fontId="30" fillId="0" borderId="4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right" vertical="top"/>
    </xf>
    <xf numFmtId="1" fontId="5" fillId="0" borderId="1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right" vertical="top"/>
    </xf>
    <xf numFmtId="3" fontId="5" fillId="0" borderId="22" xfId="0" applyNumberFormat="1" applyFont="1" applyFill="1" applyBorder="1" applyAlignment="1">
      <alignment horizontal="right" vertical="top"/>
    </xf>
    <xf numFmtId="3" fontId="1" fillId="0" borderId="79" xfId="0" applyNumberFormat="1" applyFont="1" applyBorder="1" applyAlignment="1">
      <alignment/>
    </xf>
    <xf numFmtId="3" fontId="1" fillId="0" borderId="68" xfId="0" applyNumberFormat="1" applyFont="1" applyFill="1" applyBorder="1" applyAlignment="1">
      <alignment/>
    </xf>
    <xf numFmtId="0" fontId="0" fillId="0" borderId="6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B1">
      <selection activeCell="B2" sqref="B2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4.875" style="0" customWidth="1"/>
    <col min="4" max="4" width="5.875" style="0" customWidth="1"/>
    <col min="5" max="5" width="4.625" style="0" customWidth="1"/>
    <col min="6" max="6" width="10.625" style="0" customWidth="1"/>
    <col min="7" max="7" width="10.875" style="0" customWidth="1"/>
    <col min="8" max="8" width="6.00390625" style="0" customWidth="1"/>
  </cols>
  <sheetData>
    <row r="1" ht="12.75">
      <c r="B1" s="54" t="s">
        <v>33</v>
      </c>
    </row>
    <row r="2" ht="12.75">
      <c r="B2" s="54" t="s">
        <v>991</v>
      </c>
    </row>
    <row r="3" ht="12.75">
      <c r="B3" s="54" t="s">
        <v>117</v>
      </c>
    </row>
    <row r="4" spans="1:8" ht="15">
      <c r="A4" s="57"/>
      <c r="B4" s="58"/>
      <c r="C4" s="59" t="s">
        <v>153</v>
      </c>
      <c r="D4" s="59"/>
      <c r="E4" s="60"/>
      <c r="F4" s="60"/>
      <c r="G4" s="60"/>
      <c r="H4" s="60"/>
    </row>
    <row r="5" spans="1:8" ht="13.5" thickBot="1">
      <c r="A5" s="57"/>
      <c r="B5" s="61"/>
      <c r="C5" s="62"/>
      <c r="D5" s="62"/>
      <c r="E5" s="63"/>
      <c r="F5" s="63"/>
      <c r="G5" s="63"/>
      <c r="H5" s="63" t="s">
        <v>466</v>
      </c>
    </row>
    <row r="6" spans="1:8" ht="13.5" thickTop="1">
      <c r="A6" s="64"/>
      <c r="B6" s="65" t="s">
        <v>701</v>
      </c>
      <c r="C6" s="66"/>
      <c r="D6" s="194"/>
      <c r="E6" s="67"/>
      <c r="F6" s="300" t="s">
        <v>863</v>
      </c>
      <c r="G6" s="306" t="s">
        <v>863</v>
      </c>
      <c r="H6" s="306" t="s">
        <v>466</v>
      </c>
    </row>
    <row r="7" spans="1:8" ht="12.75">
      <c r="A7" s="68"/>
      <c r="B7" s="69"/>
      <c r="C7" s="108" t="s">
        <v>703</v>
      </c>
      <c r="D7" s="195" t="s">
        <v>464</v>
      </c>
      <c r="E7" s="70" t="s">
        <v>345</v>
      </c>
      <c r="F7" s="70" t="s">
        <v>702</v>
      </c>
      <c r="G7" s="70" t="s">
        <v>461</v>
      </c>
      <c r="H7" s="70" t="s">
        <v>144</v>
      </c>
    </row>
    <row r="8" spans="1:8" ht="13.5" thickBot="1">
      <c r="A8" s="68"/>
      <c r="B8" s="69" t="s">
        <v>465</v>
      </c>
      <c r="C8" s="129" t="s">
        <v>466</v>
      </c>
      <c r="D8" s="196"/>
      <c r="E8" s="72"/>
      <c r="F8" s="72" t="s">
        <v>544</v>
      </c>
      <c r="G8" s="72" t="s">
        <v>152</v>
      </c>
      <c r="H8" s="72" t="s">
        <v>466</v>
      </c>
    </row>
    <row r="9" spans="1:8" ht="15" thickBot="1" thickTop="1">
      <c r="A9" s="316" t="s">
        <v>704</v>
      </c>
      <c r="B9" s="317" t="s">
        <v>489</v>
      </c>
      <c r="C9" s="318"/>
      <c r="D9" s="319"/>
      <c r="E9" s="320"/>
      <c r="F9" s="320">
        <f>SUM(F10+F40+F56+F80+F92+F99+F109)</f>
        <v>14126576</v>
      </c>
      <c r="G9" s="320">
        <f>SUM(G10+G40+G56+G80+G92+G99+G109)</f>
        <v>14963528</v>
      </c>
      <c r="H9" s="728">
        <f>G9/F9*100</f>
        <v>105.92466284823725</v>
      </c>
    </row>
    <row r="10" spans="1:8" ht="14.25" thickTop="1">
      <c r="A10" s="321" t="s">
        <v>442</v>
      </c>
      <c r="B10" s="322" t="s">
        <v>877</v>
      </c>
      <c r="C10" s="323"/>
      <c r="D10" s="324"/>
      <c r="E10" s="325"/>
      <c r="F10" s="326">
        <f>SUM(F11+F34+F36+F38)</f>
        <v>7296099</v>
      </c>
      <c r="G10" s="326">
        <f>SUM(G11+G34+G36+G38)</f>
        <v>8157708</v>
      </c>
      <c r="H10" s="76">
        <f>G10/F10*100</f>
        <v>111.8091736419695</v>
      </c>
    </row>
    <row r="11" spans="1:8" ht="38.25">
      <c r="A11" s="81" t="s">
        <v>466</v>
      </c>
      <c r="B11" s="307" t="s">
        <v>986</v>
      </c>
      <c r="C11" s="115" t="s">
        <v>808</v>
      </c>
      <c r="D11" s="200"/>
      <c r="E11" s="278"/>
      <c r="F11" s="79">
        <f>SUM(F12+F13+F19+F32+F33)</f>
        <v>6742934</v>
      </c>
      <c r="G11" s="79">
        <f>SUM(G12+G13+G19+G32+G33)</f>
        <v>7602783</v>
      </c>
      <c r="H11" s="76">
        <f>G11/F11*100</f>
        <v>112.75185253185039</v>
      </c>
    </row>
    <row r="12" spans="1:8" ht="12.75">
      <c r="A12" s="244">
        <v>1</v>
      </c>
      <c r="B12" s="89" t="s">
        <v>381</v>
      </c>
      <c r="C12" s="117"/>
      <c r="D12" s="122" t="s">
        <v>412</v>
      </c>
      <c r="E12" s="279" t="s">
        <v>350</v>
      </c>
      <c r="F12" s="76">
        <v>21700</v>
      </c>
      <c r="G12" s="76">
        <v>21700</v>
      </c>
      <c r="H12" s="76">
        <f aca="true" t="shared" si="0" ref="H12:H80">G12/F12*100</f>
        <v>100</v>
      </c>
    </row>
    <row r="13" spans="1:8" ht="51">
      <c r="A13" s="244">
        <v>2</v>
      </c>
      <c r="B13" s="694" t="s">
        <v>876</v>
      </c>
      <c r="C13" s="117"/>
      <c r="D13" s="122" t="s">
        <v>348</v>
      </c>
      <c r="E13" s="279"/>
      <c r="F13" s="76">
        <f>SUM(F14:F18)</f>
        <v>0</v>
      </c>
      <c r="G13" s="76">
        <f>SUM(G14:G18)</f>
        <v>4508617</v>
      </c>
      <c r="H13" s="76"/>
    </row>
    <row r="14" spans="1:8" ht="12.75">
      <c r="A14" s="73"/>
      <c r="B14" s="207" t="s">
        <v>716</v>
      </c>
      <c r="C14" s="110"/>
      <c r="D14" s="111" t="s">
        <v>466</v>
      </c>
      <c r="E14" s="279" t="s">
        <v>351</v>
      </c>
      <c r="F14" s="76"/>
      <c r="G14" s="76">
        <v>4079750</v>
      </c>
      <c r="H14" s="76"/>
    </row>
    <row r="15" spans="1:8" ht="12.75">
      <c r="A15" s="73"/>
      <c r="B15" s="125" t="s">
        <v>714</v>
      </c>
      <c r="C15" s="111"/>
      <c r="D15" s="111" t="s">
        <v>466</v>
      </c>
      <c r="E15" s="279" t="s">
        <v>352</v>
      </c>
      <c r="F15" s="76"/>
      <c r="G15" s="76">
        <v>97095</v>
      </c>
      <c r="H15" s="76"/>
    </row>
    <row r="16" spans="1:8" ht="12.75">
      <c r="A16" s="73"/>
      <c r="B16" s="80" t="s">
        <v>715</v>
      </c>
      <c r="C16" s="111"/>
      <c r="D16" s="111" t="s">
        <v>466</v>
      </c>
      <c r="E16" s="279" t="s">
        <v>353</v>
      </c>
      <c r="F16" s="76"/>
      <c r="G16" s="76">
        <v>51077</v>
      </c>
      <c r="H16" s="76"/>
    </row>
    <row r="17" spans="1:8" ht="12.75">
      <c r="A17" s="73"/>
      <c r="B17" s="80" t="s">
        <v>717</v>
      </c>
      <c r="C17" s="111"/>
      <c r="D17" s="111" t="s">
        <v>466</v>
      </c>
      <c r="E17" s="279" t="s">
        <v>354</v>
      </c>
      <c r="F17" s="76"/>
      <c r="G17" s="76">
        <v>185195</v>
      </c>
      <c r="H17" s="76"/>
    </row>
    <row r="18" spans="1:8" ht="12.75">
      <c r="A18" s="73"/>
      <c r="B18" s="80" t="s">
        <v>801</v>
      </c>
      <c r="C18" s="111"/>
      <c r="D18" s="111" t="s">
        <v>466</v>
      </c>
      <c r="E18" s="279" t="s">
        <v>356</v>
      </c>
      <c r="F18" s="76"/>
      <c r="G18" s="76">
        <v>95500</v>
      </c>
      <c r="H18" s="76"/>
    </row>
    <row r="19" spans="1:8" ht="51">
      <c r="A19" s="244">
        <v>3</v>
      </c>
      <c r="B19" s="694" t="s">
        <v>547</v>
      </c>
      <c r="C19" s="695"/>
      <c r="D19" s="522" t="s">
        <v>878</v>
      </c>
      <c r="E19" s="283"/>
      <c r="F19" s="92">
        <f>SUM(F20:F31)</f>
        <v>6221717</v>
      </c>
      <c r="G19" s="92">
        <f>SUM(G20:G31)</f>
        <v>2689866</v>
      </c>
      <c r="H19" s="92">
        <f aca="true" t="shared" si="1" ref="H19:H30">G19/F19*100</f>
        <v>43.23349969148388</v>
      </c>
    </row>
    <row r="20" spans="1:8" ht="12.75">
      <c r="A20" s="73"/>
      <c r="B20" s="207" t="s">
        <v>716</v>
      </c>
      <c r="C20" s="110"/>
      <c r="D20" s="111" t="s">
        <v>466</v>
      </c>
      <c r="E20" s="279" t="s">
        <v>351</v>
      </c>
      <c r="F20" s="76">
        <v>4837110</v>
      </c>
      <c r="G20" s="76">
        <v>1677292</v>
      </c>
      <c r="H20" s="76">
        <f t="shared" si="1"/>
        <v>34.675498386433226</v>
      </c>
    </row>
    <row r="21" spans="1:8" ht="12.75">
      <c r="A21" s="73"/>
      <c r="B21" s="125" t="s">
        <v>714</v>
      </c>
      <c r="C21" s="111"/>
      <c r="D21" s="111" t="s">
        <v>466</v>
      </c>
      <c r="E21" s="279" t="s">
        <v>352</v>
      </c>
      <c r="F21" s="76">
        <v>503500</v>
      </c>
      <c r="G21" s="76">
        <v>507658</v>
      </c>
      <c r="H21" s="76">
        <f t="shared" si="1"/>
        <v>100.825819265144</v>
      </c>
    </row>
    <row r="22" spans="1:8" ht="12.75">
      <c r="A22" s="73"/>
      <c r="B22" s="80" t="s">
        <v>715</v>
      </c>
      <c r="C22" s="111"/>
      <c r="D22" s="111" t="s">
        <v>466</v>
      </c>
      <c r="E22" s="279" t="s">
        <v>353</v>
      </c>
      <c r="F22" s="76">
        <v>55023</v>
      </c>
      <c r="G22" s="76">
        <v>10865</v>
      </c>
      <c r="H22" s="76">
        <f t="shared" si="1"/>
        <v>19.746287915962416</v>
      </c>
    </row>
    <row r="23" spans="1:8" ht="12.75">
      <c r="A23" s="73"/>
      <c r="B23" s="80" t="s">
        <v>717</v>
      </c>
      <c r="C23" s="111"/>
      <c r="D23" s="111" t="s">
        <v>466</v>
      </c>
      <c r="E23" s="279" t="s">
        <v>354</v>
      </c>
      <c r="F23" s="76">
        <v>409334</v>
      </c>
      <c r="G23" s="76">
        <v>172001</v>
      </c>
      <c r="H23" s="76">
        <f t="shared" si="1"/>
        <v>42.01971983758984</v>
      </c>
    </row>
    <row r="24" spans="1:8" ht="12.75">
      <c r="A24" s="73"/>
      <c r="B24" s="80" t="s">
        <v>718</v>
      </c>
      <c r="C24" s="111"/>
      <c r="D24" s="111" t="s">
        <v>466</v>
      </c>
      <c r="E24" s="279" t="s">
        <v>355</v>
      </c>
      <c r="F24" s="76">
        <v>45000</v>
      </c>
      <c r="G24" s="76">
        <v>45000</v>
      </c>
      <c r="H24" s="76">
        <f t="shared" si="1"/>
        <v>100</v>
      </c>
    </row>
    <row r="25" spans="1:8" ht="12.75">
      <c r="A25" s="73"/>
      <c r="B25" s="80" t="s">
        <v>721</v>
      </c>
      <c r="C25" s="111"/>
      <c r="D25" s="111" t="s">
        <v>466</v>
      </c>
      <c r="E25" s="279" t="s">
        <v>357</v>
      </c>
      <c r="F25" s="76">
        <v>11750</v>
      </c>
      <c r="G25" s="76">
        <v>11750</v>
      </c>
      <c r="H25" s="76">
        <f t="shared" si="1"/>
        <v>100</v>
      </c>
    </row>
    <row r="26" spans="1:8" ht="12.75">
      <c r="A26" s="73"/>
      <c r="B26" s="80" t="s">
        <v>802</v>
      </c>
      <c r="C26" s="111"/>
      <c r="D26" s="111" t="s">
        <v>466</v>
      </c>
      <c r="E26" s="279" t="s">
        <v>359</v>
      </c>
      <c r="F26" s="76">
        <v>30000</v>
      </c>
      <c r="G26" s="76">
        <v>30500</v>
      </c>
      <c r="H26" s="76">
        <f t="shared" si="1"/>
        <v>101.66666666666666</v>
      </c>
    </row>
    <row r="27" spans="1:8" ht="12.75">
      <c r="A27" s="73"/>
      <c r="B27" s="80" t="s">
        <v>803</v>
      </c>
      <c r="C27" s="111"/>
      <c r="D27" s="111" t="s">
        <v>466</v>
      </c>
      <c r="E27" s="279" t="s">
        <v>360</v>
      </c>
      <c r="F27" s="76">
        <v>10500</v>
      </c>
      <c r="G27" s="76">
        <v>11000</v>
      </c>
      <c r="H27" s="76">
        <f t="shared" si="1"/>
        <v>104.76190476190477</v>
      </c>
    </row>
    <row r="28" spans="1:8" ht="12.75">
      <c r="A28" s="73"/>
      <c r="B28" s="80" t="s">
        <v>804</v>
      </c>
      <c r="C28" s="111"/>
      <c r="D28" s="111" t="s">
        <v>466</v>
      </c>
      <c r="E28" s="279" t="s">
        <v>361</v>
      </c>
      <c r="F28" s="76">
        <v>2700</v>
      </c>
      <c r="G28" s="76">
        <v>2500</v>
      </c>
      <c r="H28" s="76">
        <f t="shared" si="1"/>
        <v>92.5925925925926</v>
      </c>
    </row>
    <row r="29" spans="1:8" ht="12.75">
      <c r="A29" s="73"/>
      <c r="B29" s="80" t="s">
        <v>797</v>
      </c>
      <c r="C29" s="111"/>
      <c r="D29" s="111" t="s">
        <v>466</v>
      </c>
      <c r="E29" s="279" t="s">
        <v>361</v>
      </c>
      <c r="F29" s="76">
        <v>20000</v>
      </c>
      <c r="G29" s="76">
        <v>20000</v>
      </c>
      <c r="H29" s="76">
        <f t="shared" si="1"/>
        <v>100</v>
      </c>
    </row>
    <row r="30" spans="1:8" ht="12.75">
      <c r="A30" s="73"/>
      <c r="B30" s="80" t="s">
        <v>843</v>
      </c>
      <c r="C30" s="111"/>
      <c r="D30" s="111" t="s">
        <v>466</v>
      </c>
      <c r="E30" s="279" t="s">
        <v>364</v>
      </c>
      <c r="F30" s="76">
        <v>1300</v>
      </c>
      <c r="G30" s="76">
        <v>1300</v>
      </c>
      <c r="H30" s="76">
        <f t="shared" si="1"/>
        <v>100</v>
      </c>
    </row>
    <row r="31" spans="1:8" ht="12.75">
      <c r="A31" s="73"/>
      <c r="B31" s="80" t="s">
        <v>801</v>
      </c>
      <c r="C31" s="111"/>
      <c r="D31" s="111" t="s">
        <v>466</v>
      </c>
      <c r="E31" s="279" t="s">
        <v>356</v>
      </c>
      <c r="F31" s="76">
        <v>295500</v>
      </c>
      <c r="G31" s="76">
        <v>200000</v>
      </c>
      <c r="H31" s="76">
        <f>G31/F31*100</f>
        <v>67.68189509306261</v>
      </c>
    </row>
    <row r="32" spans="1:8" ht="12.75">
      <c r="A32" s="73" t="s">
        <v>505</v>
      </c>
      <c r="B32" s="80" t="s">
        <v>722</v>
      </c>
      <c r="C32" s="111"/>
      <c r="D32" s="130" t="s">
        <v>413</v>
      </c>
      <c r="E32" s="279" t="s">
        <v>358</v>
      </c>
      <c r="F32" s="76">
        <v>446917</v>
      </c>
      <c r="G32" s="76">
        <v>330000</v>
      </c>
      <c r="H32" s="76">
        <f t="shared" si="0"/>
        <v>73.83921399275481</v>
      </c>
    </row>
    <row r="33" spans="1:8" ht="12.75">
      <c r="A33" s="73" t="s">
        <v>252</v>
      </c>
      <c r="B33" s="77" t="s">
        <v>709</v>
      </c>
      <c r="C33" s="113"/>
      <c r="D33" s="198" t="s">
        <v>414</v>
      </c>
      <c r="E33" s="279" t="s">
        <v>362</v>
      </c>
      <c r="F33" s="76">
        <v>52600</v>
      </c>
      <c r="G33" s="76">
        <v>52600</v>
      </c>
      <c r="H33" s="76">
        <f t="shared" si="0"/>
        <v>100</v>
      </c>
    </row>
    <row r="34" spans="1:8" ht="12.75">
      <c r="A34" s="237">
        <v>4</v>
      </c>
      <c r="B34" s="126" t="s">
        <v>765</v>
      </c>
      <c r="C34" s="119" t="s">
        <v>623</v>
      </c>
      <c r="D34" s="119"/>
      <c r="E34" s="281"/>
      <c r="F34" s="97">
        <f>F35</f>
        <v>235965</v>
      </c>
      <c r="G34" s="97">
        <f>G35</f>
        <v>243225</v>
      </c>
      <c r="H34" s="76">
        <f t="shared" si="0"/>
        <v>103.07672748077046</v>
      </c>
    </row>
    <row r="35" spans="1:8" ht="12.75">
      <c r="A35" s="73"/>
      <c r="B35" s="87" t="s">
        <v>380</v>
      </c>
      <c r="C35" s="110" t="s">
        <v>466</v>
      </c>
      <c r="D35" s="111" t="s">
        <v>630</v>
      </c>
      <c r="E35" s="279" t="s">
        <v>837</v>
      </c>
      <c r="F35" s="76">
        <v>235965</v>
      </c>
      <c r="G35" s="76">
        <v>243225</v>
      </c>
      <c r="H35" s="76">
        <f t="shared" si="0"/>
        <v>103.07672748077046</v>
      </c>
    </row>
    <row r="36" spans="1:8" ht="12.75">
      <c r="A36" s="237">
        <v>5</v>
      </c>
      <c r="B36" s="86" t="s">
        <v>764</v>
      </c>
      <c r="C36" s="114" t="s">
        <v>661</v>
      </c>
      <c r="D36" s="119"/>
      <c r="E36" s="281"/>
      <c r="F36" s="97">
        <f>F37</f>
        <v>270500</v>
      </c>
      <c r="G36" s="97">
        <f>G37</f>
        <v>265000</v>
      </c>
      <c r="H36" s="76">
        <f t="shared" si="0"/>
        <v>97.96672828096118</v>
      </c>
    </row>
    <row r="37" spans="1:8" ht="12.75">
      <c r="A37" s="73"/>
      <c r="B37" s="87" t="s">
        <v>378</v>
      </c>
      <c r="C37" s="110" t="s">
        <v>466</v>
      </c>
      <c r="D37" s="111" t="s">
        <v>663</v>
      </c>
      <c r="E37" s="279" t="s">
        <v>363</v>
      </c>
      <c r="F37" s="76">
        <v>270500</v>
      </c>
      <c r="G37" s="76">
        <v>265000</v>
      </c>
      <c r="H37" s="76">
        <f t="shared" si="0"/>
        <v>97.96672828096118</v>
      </c>
    </row>
    <row r="38" spans="1:8" ht="12.75">
      <c r="A38" s="244">
        <v>6</v>
      </c>
      <c r="B38" s="88" t="s">
        <v>561</v>
      </c>
      <c r="C38" s="115" t="s">
        <v>562</v>
      </c>
      <c r="D38" s="112"/>
      <c r="E38" s="278"/>
      <c r="F38" s="79">
        <f>F39</f>
        <v>46700</v>
      </c>
      <c r="G38" s="79">
        <f>G39</f>
        <v>46700</v>
      </c>
      <c r="H38" s="76">
        <f t="shared" si="0"/>
        <v>100</v>
      </c>
    </row>
    <row r="39" spans="1:8" ht="12.75">
      <c r="A39" s="81"/>
      <c r="B39" s="89" t="s">
        <v>379</v>
      </c>
      <c r="C39" s="115"/>
      <c r="D39" s="122" t="s">
        <v>300</v>
      </c>
      <c r="E39" s="279" t="s">
        <v>365</v>
      </c>
      <c r="F39" s="76">
        <v>46700</v>
      </c>
      <c r="G39" s="76">
        <v>46700</v>
      </c>
      <c r="H39" s="76">
        <f t="shared" si="0"/>
        <v>100</v>
      </c>
    </row>
    <row r="40" spans="1:8" ht="13.5">
      <c r="A40" s="255" t="s">
        <v>443</v>
      </c>
      <c r="B40" s="332" t="s">
        <v>766</v>
      </c>
      <c r="C40" s="256"/>
      <c r="D40" s="253"/>
      <c r="E40" s="280"/>
      <c r="F40" s="254">
        <f>SUM(F41+F43)</f>
        <v>1749759</v>
      </c>
      <c r="G40" s="254">
        <f>SUM(G41+G43+G54)</f>
        <v>1573450</v>
      </c>
      <c r="H40" s="76">
        <f t="shared" si="0"/>
        <v>89.92381236501713</v>
      </c>
    </row>
    <row r="41" spans="1:8" ht="12.75">
      <c r="A41" s="237">
        <v>1</v>
      </c>
      <c r="B41" s="96" t="s">
        <v>839</v>
      </c>
      <c r="C41" s="114" t="s">
        <v>841</v>
      </c>
      <c r="D41" s="197"/>
      <c r="E41" s="281"/>
      <c r="F41" s="97">
        <f>F42</f>
        <v>3253</v>
      </c>
      <c r="G41" s="97">
        <f>G42</f>
        <v>3253</v>
      </c>
      <c r="H41" s="76">
        <f t="shared" si="0"/>
        <v>100</v>
      </c>
    </row>
    <row r="42" spans="1:8" ht="12.75">
      <c r="A42" s="73"/>
      <c r="B42" s="77" t="s">
        <v>842</v>
      </c>
      <c r="C42" s="110"/>
      <c r="D42" s="111" t="s">
        <v>840</v>
      </c>
      <c r="E42" s="279" t="s">
        <v>366</v>
      </c>
      <c r="F42" s="76">
        <v>3253</v>
      </c>
      <c r="G42" s="76">
        <v>3253</v>
      </c>
      <c r="H42" s="76">
        <f t="shared" si="0"/>
        <v>100</v>
      </c>
    </row>
    <row r="43" spans="1:8" ht="15.75" customHeight="1">
      <c r="A43" s="244">
        <v>2</v>
      </c>
      <c r="B43" s="82" t="s">
        <v>763</v>
      </c>
      <c r="C43" s="112" t="s">
        <v>530</v>
      </c>
      <c r="D43" s="199"/>
      <c r="E43" s="278"/>
      <c r="F43" s="79">
        <f>SUM(F44)</f>
        <v>1746506</v>
      </c>
      <c r="G43" s="79">
        <f>SUM(G44)</f>
        <v>1550197</v>
      </c>
      <c r="H43" s="76">
        <f t="shared" si="0"/>
        <v>88.75990119701851</v>
      </c>
    </row>
    <row r="44" spans="1:8" ht="15.75" customHeight="1">
      <c r="A44" s="81"/>
      <c r="B44" s="224" t="s">
        <v>481</v>
      </c>
      <c r="C44" s="122"/>
      <c r="D44" s="225" t="s">
        <v>532</v>
      </c>
      <c r="E44" s="279"/>
      <c r="F44" s="76">
        <f>SUM(F45:F53)</f>
        <v>1746506</v>
      </c>
      <c r="G44" s="76">
        <f>SUM(G45:G53)</f>
        <v>1550197</v>
      </c>
      <c r="H44" s="76">
        <f t="shared" si="0"/>
        <v>88.75990119701851</v>
      </c>
    </row>
    <row r="45" spans="1:8" ht="12.75">
      <c r="A45" s="73"/>
      <c r="B45" s="80" t="s">
        <v>422</v>
      </c>
      <c r="C45" s="111"/>
      <c r="D45" s="130" t="s">
        <v>466</v>
      </c>
      <c r="E45" s="279" t="s">
        <v>367</v>
      </c>
      <c r="F45" s="76">
        <v>280000</v>
      </c>
      <c r="G45" s="76">
        <v>226927</v>
      </c>
      <c r="H45" s="76">
        <f>G45/F45*100</f>
        <v>81.04535714285714</v>
      </c>
    </row>
    <row r="46" spans="1:8" ht="12.75">
      <c r="A46" s="83"/>
      <c r="B46" s="84" t="s">
        <v>349</v>
      </c>
      <c r="C46" s="111"/>
      <c r="D46" s="130" t="s">
        <v>466</v>
      </c>
      <c r="E46" s="282" t="s">
        <v>364</v>
      </c>
      <c r="F46" s="85">
        <v>18258</v>
      </c>
      <c r="G46" s="76">
        <v>7200</v>
      </c>
      <c r="H46" s="76">
        <f>G46/F46*100</f>
        <v>39.43476832073611</v>
      </c>
    </row>
    <row r="47" spans="1:8" ht="12.75">
      <c r="A47" s="83"/>
      <c r="B47" s="84" t="s">
        <v>423</v>
      </c>
      <c r="C47" s="111"/>
      <c r="D47" s="130" t="s">
        <v>466</v>
      </c>
      <c r="E47" s="282" t="s">
        <v>366</v>
      </c>
      <c r="F47" s="85">
        <v>67162</v>
      </c>
      <c r="G47" s="76">
        <v>68000</v>
      </c>
      <c r="H47" s="76">
        <f t="shared" si="0"/>
        <v>101.24772937077513</v>
      </c>
    </row>
    <row r="48" spans="1:8" ht="12.75">
      <c r="A48" s="83"/>
      <c r="B48" s="84" t="s">
        <v>419</v>
      </c>
      <c r="C48" s="111"/>
      <c r="D48" s="130" t="s">
        <v>466</v>
      </c>
      <c r="E48" s="282" t="s">
        <v>369</v>
      </c>
      <c r="F48" s="85">
        <v>72000</v>
      </c>
      <c r="G48" s="76">
        <v>68930</v>
      </c>
      <c r="H48" s="76">
        <f t="shared" si="0"/>
        <v>95.73611111111111</v>
      </c>
    </row>
    <row r="49" spans="1:8" ht="12.75">
      <c r="A49" s="83"/>
      <c r="B49" s="84" t="s">
        <v>420</v>
      </c>
      <c r="C49" s="111"/>
      <c r="D49" s="130" t="s">
        <v>466</v>
      </c>
      <c r="E49" s="282" t="s">
        <v>368</v>
      </c>
      <c r="F49" s="85">
        <v>788286</v>
      </c>
      <c r="G49" s="76">
        <v>1101140</v>
      </c>
      <c r="H49" s="76">
        <f t="shared" si="0"/>
        <v>139.68787977967386</v>
      </c>
    </row>
    <row r="50" spans="1:8" ht="12.75">
      <c r="A50" s="73"/>
      <c r="B50" s="80" t="s">
        <v>705</v>
      </c>
      <c r="C50" s="111"/>
      <c r="D50" s="130" t="s">
        <v>466</v>
      </c>
      <c r="E50" s="279" t="s">
        <v>365</v>
      </c>
      <c r="F50" s="76">
        <v>20500</v>
      </c>
      <c r="G50" s="76">
        <v>15000</v>
      </c>
      <c r="H50" s="76">
        <f t="shared" si="0"/>
        <v>73.17073170731707</v>
      </c>
    </row>
    <row r="51" spans="1:8" ht="12.75">
      <c r="A51" s="73"/>
      <c r="B51" s="80" t="s">
        <v>421</v>
      </c>
      <c r="C51" s="111"/>
      <c r="D51" s="130" t="s">
        <v>466</v>
      </c>
      <c r="E51" s="279" t="s">
        <v>370</v>
      </c>
      <c r="F51" s="76">
        <v>388800</v>
      </c>
      <c r="G51" s="76">
        <v>0</v>
      </c>
      <c r="H51" s="76">
        <f t="shared" si="0"/>
        <v>0</v>
      </c>
    </row>
    <row r="52" spans="1:8" ht="12.75">
      <c r="A52" s="73"/>
      <c r="B52" s="74" t="s">
        <v>850</v>
      </c>
      <c r="C52" s="109"/>
      <c r="D52" s="130" t="s">
        <v>466</v>
      </c>
      <c r="E52" s="279" t="s">
        <v>371</v>
      </c>
      <c r="F52" s="76">
        <v>5500</v>
      </c>
      <c r="G52" s="76">
        <v>5000</v>
      </c>
      <c r="H52" s="76">
        <f t="shared" si="0"/>
        <v>90.9090909090909</v>
      </c>
    </row>
    <row r="53" spans="1:8" ht="12.75">
      <c r="A53" s="73"/>
      <c r="B53" s="77" t="s">
        <v>844</v>
      </c>
      <c r="C53" s="113"/>
      <c r="D53" s="198" t="s">
        <v>466</v>
      </c>
      <c r="E53" s="293" t="s">
        <v>371</v>
      </c>
      <c r="F53" s="98">
        <v>106000</v>
      </c>
      <c r="G53" s="98">
        <v>58000</v>
      </c>
      <c r="H53" s="98">
        <f t="shared" si="0"/>
        <v>54.71698113207547</v>
      </c>
    </row>
    <row r="54" spans="1:8" ht="12.75">
      <c r="A54" s="245">
        <v>3</v>
      </c>
      <c r="B54" s="729" t="s">
        <v>384</v>
      </c>
      <c r="C54" s="208" t="s">
        <v>654</v>
      </c>
      <c r="D54" s="665"/>
      <c r="E54" s="524"/>
      <c r="F54" s="525"/>
      <c r="G54" s="525">
        <f>G55</f>
        <v>20000</v>
      </c>
      <c r="H54" s="75"/>
    </row>
    <row r="55" spans="1:8" ht="12.75">
      <c r="A55" s="73"/>
      <c r="B55" s="77" t="s">
        <v>385</v>
      </c>
      <c r="C55" s="113"/>
      <c r="D55" s="111" t="s">
        <v>920</v>
      </c>
      <c r="E55" s="279"/>
      <c r="F55" s="76"/>
      <c r="G55" s="76">
        <v>20000</v>
      </c>
      <c r="H55" s="76"/>
    </row>
    <row r="56" spans="1:8" ht="13.5">
      <c r="A56" s="252" t="s">
        <v>444</v>
      </c>
      <c r="B56" s="327" t="s">
        <v>767</v>
      </c>
      <c r="C56" s="256"/>
      <c r="D56" s="257"/>
      <c r="E56" s="280"/>
      <c r="F56" s="254">
        <f>SUM(F57+F63+F65+F67+F76)</f>
        <v>226503</v>
      </c>
      <c r="G56" s="254">
        <f>SUM(G57+G63+G65+G67+G76)</f>
        <v>187204</v>
      </c>
      <c r="H56" s="76">
        <f t="shared" si="0"/>
        <v>82.64967792921065</v>
      </c>
    </row>
    <row r="57" spans="1:8" ht="12.75">
      <c r="A57" s="237">
        <v>1</v>
      </c>
      <c r="B57" s="126" t="s">
        <v>794</v>
      </c>
      <c r="C57" s="119" t="s">
        <v>541</v>
      </c>
      <c r="D57" s="119"/>
      <c r="E57" s="281"/>
      <c r="F57" s="97">
        <f>SUM(F58)</f>
        <v>16854</v>
      </c>
      <c r="G57" s="97">
        <f>SUM(G58)</f>
        <v>15715</v>
      </c>
      <c r="H57" s="76">
        <f t="shared" si="0"/>
        <v>93.24196036549188</v>
      </c>
    </row>
    <row r="58" spans="1:8" ht="12.75">
      <c r="A58" s="237"/>
      <c r="B58" s="125" t="s">
        <v>377</v>
      </c>
      <c r="C58" s="119"/>
      <c r="D58" s="130" t="s">
        <v>579</v>
      </c>
      <c r="E58" s="279"/>
      <c r="F58" s="76">
        <f>SUM(F59:F62)</f>
        <v>16854</v>
      </c>
      <c r="G58" s="76">
        <f>SUM(G59:G62)</f>
        <v>15715</v>
      </c>
      <c r="H58" s="76">
        <f t="shared" si="0"/>
        <v>93.24196036549188</v>
      </c>
    </row>
    <row r="59" spans="1:8" ht="12.75">
      <c r="A59" s="237"/>
      <c r="B59" s="125" t="s">
        <v>372</v>
      </c>
      <c r="C59" s="111"/>
      <c r="D59" s="130" t="s">
        <v>466</v>
      </c>
      <c r="E59" s="279" t="s">
        <v>837</v>
      </c>
      <c r="F59" s="76">
        <v>3000</v>
      </c>
      <c r="G59" s="76">
        <v>3000</v>
      </c>
      <c r="H59" s="76">
        <f t="shared" si="0"/>
        <v>100</v>
      </c>
    </row>
    <row r="60" spans="1:8" ht="12.75">
      <c r="A60" s="237"/>
      <c r="B60" s="125" t="s">
        <v>373</v>
      </c>
      <c r="C60" s="111"/>
      <c r="D60" s="111" t="s">
        <v>466</v>
      </c>
      <c r="E60" s="279" t="s">
        <v>967</v>
      </c>
      <c r="F60" s="76">
        <v>2150</v>
      </c>
      <c r="G60" s="76">
        <v>3250</v>
      </c>
      <c r="H60" s="76">
        <f t="shared" si="0"/>
        <v>151.1627906976744</v>
      </c>
    </row>
    <row r="61" spans="1:8" ht="12.75">
      <c r="A61" s="237"/>
      <c r="B61" s="77" t="s">
        <v>374</v>
      </c>
      <c r="C61" s="113"/>
      <c r="D61" s="198" t="s">
        <v>466</v>
      </c>
      <c r="E61" s="279" t="s">
        <v>365</v>
      </c>
      <c r="F61" s="76">
        <v>9564</v>
      </c>
      <c r="G61" s="76">
        <v>9465</v>
      </c>
      <c r="H61" s="76">
        <f t="shared" si="0"/>
        <v>98.96486825595984</v>
      </c>
    </row>
    <row r="62" spans="1:8" ht="12.75">
      <c r="A62" s="237"/>
      <c r="B62" s="125" t="s">
        <v>959</v>
      </c>
      <c r="C62" s="111"/>
      <c r="D62" s="206"/>
      <c r="E62" s="279" t="s">
        <v>960</v>
      </c>
      <c r="F62" s="76">
        <v>2140</v>
      </c>
      <c r="G62" s="76">
        <v>0</v>
      </c>
      <c r="H62" s="76">
        <f t="shared" si="0"/>
        <v>0</v>
      </c>
    </row>
    <row r="63" spans="1:8" ht="38.25">
      <c r="A63" s="237">
        <v>2</v>
      </c>
      <c r="B63" s="307" t="s">
        <v>986</v>
      </c>
      <c r="C63" s="115" t="s">
        <v>808</v>
      </c>
      <c r="D63" s="111"/>
      <c r="E63" s="279"/>
      <c r="F63" s="92">
        <f>F64</f>
        <v>9400</v>
      </c>
      <c r="G63" s="92">
        <f>G64</f>
        <v>9400</v>
      </c>
      <c r="H63" s="76">
        <f t="shared" si="0"/>
        <v>100</v>
      </c>
    </row>
    <row r="64" spans="1:8" ht="25.5">
      <c r="A64" s="237"/>
      <c r="B64" s="514" t="s">
        <v>98</v>
      </c>
      <c r="C64" s="117"/>
      <c r="D64" s="122" t="s">
        <v>290</v>
      </c>
      <c r="E64" s="279" t="s">
        <v>837</v>
      </c>
      <c r="F64" s="76">
        <v>9400</v>
      </c>
      <c r="G64" s="76">
        <v>9400</v>
      </c>
      <c r="H64" s="76">
        <f t="shared" si="0"/>
        <v>100</v>
      </c>
    </row>
    <row r="65" spans="1:8" ht="12.75">
      <c r="A65" s="237">
        <v>3</v>
      </c>
      <c r="B65" s="126" t="s">
        <v>769</v>
      </c>
      <c r="C65" s="119" t="s">
        <v>620</v>
      </c>
      <c r="D65" s="119"/>
      <c r="E65" s="281"/>
      <c r="F65" s="97">
        <f>SUM(F66:F66)</f>
        <v>15000</v>
      </c>
      <c r="G65" s="97">
        <f>SUM(G66:G66)</f>
        <v>15000</v>
      </c>
      <c r="H65" s="76">
        <f t="shared" si="0"/>
        <v>100</v>
      </c>
    </row>
    <row r="66" spans="1:8" ht="12.75">
      <c r="A66" s="93"/>
      <c r="B66" s="89" t="s">
        <v>633</v>
      </c>
      <c r="C66" s="117"/>
      <c r="D66" s="201" t="s">
        <v>807</v>
      </c>
      <c r="E66" s="279" t="s">
        <v>371</v>
      </c>
      <c r="F66" s="76">
        <v>15000</v>
      </c>
      <c r="G66" s="76">
        <v>15000</v>
      </c>
      <c r="H66" s="76">
        <f t="shared" si="0"/>
        <v>100</v>
      </c>
    </row>
    <row r="67" spans="1:8" ht="12.75">
      <c r="A67" s="237">
        <v>4</v>
      </c>
      <c r="B67" s="86" t="s">
        <v>706</v>
      </c>
      <c r="C67" s="114" t="s">
        <v>623</v>
      </c>
      <c r="D67" s="119"/>
      <c r="E67" s="278"/>
      <c r="F67" s="79">
        <f>SUM(F68,F71,F74)</f>
        <v>67154</v>
      </c>
      <c r="G67" s="79">
        <f>SUM(G68,G71,G74)</f>
        <v>41400</v>
      </c>
      <c r="H67" s="76">
        <f t="shared" si="0"/>
        <v>61.64934330047353</v>
      </c>
    </row>
    <row r="68" spans="1:8" ht="12.75">
      <c r="A68" s="73" t="s">
        <v>503</v>
      </c>
      <c r="B68" s="87" t="s">
        <v>707</v>
      </c>
      <c r="C68" s="114"/>
      <c r="D68" s="111" t="s">
        <v>624</v>
      </c>
      <c r="E68" s="281"/>
      <c r="F68" s="76">
        <f>F69+F70</f>
        <v>46179</v>
      </c>
      <c r="G68" s="76">
        <f>G69+G70</f>
        <v>24686</v>
      </c>
      <c r="H68" s="76">
        <f t="shared" si="0"/>
        <v>53.457199159791244</v>
      </c>
    </row>
    <row r="69" spans="1:8" ht="12.75">
      <c r="A69" s="73"/>
      <c r="B69" s="87" t="s">
        <v>375</v>
      </c>
      <c r="C69" s="110"/>
      <c r="D69" s="111" t="s">
        <v>466</v>
      </c>
      <c r="E69" s="279" t="s">
        <v>366</v>
      </c>
      <c r="F69" s="76">
        <v>15513</v>
      </c>
      <c r="G69" s="76">
        <v>14136</v>
      </c>
      <c r="H69" s="76">
        <f t="shared" si="0"/>
        <v>91.12357377683233</v>
      </c>
    </row>
    <row r="70" spans="1:9" ht="12.75">
      <c r="A70" s="73"/>
      <c r="B70" s="87" t="s">
        <v>410</v>
      </c>
      <c r="C70" s="110"/>
      <c r="D70" s="111"/>
      <c r="E70" s="279" t="s">
        <v>365</v>
      </c>
      <c r="F70" s="76">
        <v>30666</v>
      </c>
      <c r="G70" s="76">
        <v>10550</v>
      </c>
      <c r="H70" s="76">
        <f t="shared" si="0"/>
        <v>34.40292180264788</v>
      </c>
      <c r="I70" t="s">
        <v>466</v>
      </c>
    </row>
    <row r="71" spans="1:8" ht="12.75">
      <c r="A71" s="73" t="s">
        <v>505</v>
      </c>
      <c r="B71" s="87" t="s">
        <v>872</v>
      </c>
      <c r="C71" s="110"/>
      <c r="D71" s="111" t="s">
        <v>630</v>
      </c>
      <c r="E71" s="279"/>
      <c r="F71" s="76">
        <f>F72+F73</f>
        <v>17716</v>
      </c>
      <c r="G71" s="76">
        <f>G72+G73</f>
        <v>13240</v>
      </c>
      <c r="H71" s="76">
        <f t="shared" si="0"/>
        <v>74.73470309324904</v>
      </c>
    </row>
    <row r="72" spans="1:8" ht="12.75">
      <c r="A72" s="73"/>
      <c r="B72" s="87" t="s">
        <v>375</v>
      </c>
      <c r="C72" s="110"/>
      <c r="D72" s="111" t="s">
        <v>466</v>
      </c>
      <c r="E72" s="279" t="s">
        <v>366</v>
      </c>
      <c r="F72" s="76">
        <v>4500</v>
      </c>
      <c r="G72" s="76">
        <v>4920</v>
      </c>
      <c r="H72" s="76">
        <f t="shared" si="0"/>
        <v>109.33333333333333</v>
      </c>
    </row>
    <row r="73" spans="1:8" ht="12.75">
      <c r="A73" s="73"/>
      <c r="B73" s="87" t="s">
        <v>410</v>
      </c>
      <c r="C73" s="110"/>
      <c r="D73" s="111"/>
      <c r="E73" s="279" t="s">
        <v>365</v>
      </c>
      <c r="F73" s="76">
        <v>13216</v>
      </c>
      <c r="G73" s="76">
        <v>8320</v>
      </c>
      <c r="H73" s="76">
        <f t="shared" si="0"/>
        <v>62.95399515738499</v>
      </c>
    </row>
    <row r="74" spans="1:8" ht="12.75">
      <c r="A74" s="73" t="s">
        <v>252</v>
      </c>
      <c r="B74" s="87" t="s">
        <v>484</v>
      </c>
      <c r="C74" s="110"/>
      <c r="D74" s="111" t="s">
        <v>631</v>
      </c>
      <c r="E74" s="279"/>
      <c r="F74" s="76">
        <f>F75</f>
        <v>3259</v>
      </c>
      <c r="G74" s="76">
        <f>G75</f>
        <v>3474</v>
      </c>
      <c r="H74" s="76">
        <f t="shared" si="0"/>
        <v>106.59711567965633</v>
      </c>
    </row>
    <row r="75" spans="1:8" ht="12.75">
      <c r="A75" s="73"/>
      <c r="B75" s="87" t="s">
        <v>375</v>
      </c>
      <c r="C75" s="110"/>
      <c r="D75" s="111"/>
      <c r="E75" s="279" t="s">
        <v>366</v>
      </c>
      <c r="F75" s="76">
        <v>3259</v>
      </c>
      <c r="G75" s="76">
        <v>3474</v>
      </c>
      <c r="H75" s="76">
        <f t="shared" si="0"/>
        <v>106.59711567965633</v>
      </c>
    </row>
    <row r="76" spans="1:8" ht="12.75">
      <c r="A76" s="245">
        <v>5</v>
      </c>
      <c r="B76" s="91" t="s">
        <v>708</v>
      </c>
      <c r="C76" s="116" t="s">
        <v>695</v>
      </c>
      <c r="D76" s="208"/>
      <c r="E76" s="283"/>
      <c r="F76" s="92">
        <f>F77</f>
        <v>118095</v>
      </c>
      <c r="G76" s="92">
        <f>SUM(G77)</f>
        <v>105689</v>
      </c>
      <c r="H76" s="76">
        <f t="shared" si="0"/>
        <v>89.49489817519793</v>
      </c>
    </row>
    <row r="77" spans="1:8" ht="12.75">
      <c r="A77" s="90"/>
      <c r="B77" s="87" t="s">
        <v>496</v>
      </c>
      <c r="C77" s="110"/>
      <c r="D77" s="198" t="s">
        <v>696</v>
      </c>
      <c r="E77" s="279"/>
      <c r="F77" s="76">
        <f>SUM(F78:F79)</f>
        <v>118095</v>
      </c>
      <c r="G77" s="76">
        <f>SUM(G78:G79)</f>
        <v>105689</v>
      </c>
      <c r="H77" s="76">
        <f t="shared" si="0"/>
        <v>89.49489817519793</v>
      </c>
    </row>
    <row r="78" spans="1:8" ht="12.75">
      <c r="A78" s="90"/>
      <c r="B78" s="87" t="s">
        <v>376</v>
      </c>
      <c r="C78" s="110"/>
      <c r="D78" s="111"/>
      <c r="E78" s="279" t="s">
        <v>366</v>
      </c>
      <c r="F78" s="76">
        <v>28120</v>
      </c>
      <c r="G78" s="76">
        <v>27057</v>
      </c>
      <c r="H78" s="76">
        <f t="shared" si="0"/>
        <v>96.21977240398293</v>
      </c>
    </row>
    <row r="79" spans="1:8" ht="12.75">
      <c r="A79" s="78"/>
      <c r="B79" s="87" t="s">
        <v>563</v>
      </c>
      <c r="C79" s="110"/>
      <c r="D79" s="111"/>
      <c r="E79" s="279" t="s">
        <v>365</v>
      </c>
      <c r="F79" s="76">
        <v>89975</v>
      </c>
      <c r="G79" s="76">
        <v>78632</v>
      </c>
      <c r="H79" s="76">
        <f t="shared" si="0"/>
        <v>87.39316476799111</v>
      </c>
    </row>
    <row r="80" spans="1:8" ht="13.5">
      <c r="A80" s="255" t="s">
        <v>445</v>
      </c>
      <c r="B80" s="696" t="s">
        <v>768</v>
      </c>
      <c r="C80" s="258"/>
      <c r="D80" s="258"/>
      <c r="E80" s="280"/>
      <c r="F80" s="254">
        <f>SUM(F81+F83+F85+F87)</f>
        <v>211784</v>
      </c>
      <c r="G80" s="254">
        <f>SUM(G81+G83+G85+G87)</f>
        <v>56500</v>
      </c>
      <c r="H80" s="76">
        <f t="shared" si="0"/>
        <v>26.6781248819552</v>
      </c>
    </row>
    <row r="81" spans="1:8" ht="12.75">
      <c r="A81" s="246">
        <v>1</v>
      </c>
      <c r="B81" s="235" t="s">
        <v>793</v>
      </c>
      <c r="C81" s="236" t="s">
        <v>509</v>
      </c>
      <c r="D81" s="118"/>
      <c r="E81" s="281"/>
      <c r="F81" s="97">
        <f>SUM(F82:F82)</f>
        <v>30292</v>
      </c>
      <c r="G81" s="97">
        <f>SUM(G82:G82)</f>
        <v>0</v>
      </c>
      <c r="H81" s="76">
        <f aca="true" t="shared" si="2" ref="H81:H151">G81/F81*100</f>
        <v>0</v>
      </c>
    </row>
    <row r="82" spans="1:8" ht="12.75">
      <c r="A82" s="73"/>
      <c r="B82" s="74" t="s">
        <v>719</v>
      </c>
      <c r="C82" s="111"/>
      <c r="D82" s="198" t="s">
        <v>522</v>
      </c>
      <c r="E82" s="279" t="s">
        <v>837</v>
      </c>
      <c r="F82" s="76">
        <v>30292</v>
      </c>
      <c r="G82" s="76">
        <v>0</v>
      </c>
      <c r="H82" s="76">
        <f t="shared" si="2"/>
        <v>0</v>
      </c>
    </row>
    <row r="83" spans="1:8" ht="12.75">
      <c r="A83" s="245">
        <v>2</v>
      </c>
      <c r="B83" s="532" t="s">
        <v>155</v>
      </c>
      <c r="C83" s="208" t="s">
        <v>525</v>
      </c>
      <c r="D83" s="208"/>
      <c r="E83" s="283"/>
      <c r="F83" s="92">
        <f>F84</f>
        <v>60000</v>
      </c>
      <c r="G83" s="92">
        <f>G84</f>
        <v>0</v>
      </c>
      <c r="H83" s="76">
        <f t="shared" si="2"/>
        <v>0</v>
      </c>
    </row>
    <row r="84" spans="1:8" ht="12.75">
      <c r="A84" s="73"/>
      <c r="B84" s="74" t="s">
        <v>156</v>
      </c>
      <c r="C84" s="111"/>
      <c r="D84" s="198" t="s">
        <v>164</v>
      </c>
      <c r="E84" s="279" t="s">
        <v>837</v>
      </c>
      <c r="F84" s="76">
        <v>60000</v>
      </c>
      <c r="G84" s="76">
        <v>0</v>
      </c>
      <c r="H84" s="76">
        <f t="shared" si="2"/>
        <v>0</v>
      </c>
    </row>
    <row r="85" spans="1:8" ht="12.75">
      <c r="A85" s="237">
        <v>3</v>
      </c>
      <c r="B85" s="126" t="s">
        <v>580</v>
      </c>
      <c r="C85" s="119" t="s">
        <v>535</v>
      </c>
      <c r="D85" s="119"/>
      <c r="E85" s="281"/>
      <c r="F85" s="97">
        <f>F86</f>
        <v>42000</v>
      </c>
      <c r="G85" s="97">
        <f>G86</f>
        <v>42500</v>
      </c>
      <c r="H85" s="76">
        <f t="shared" si="2"/>
        <v>101.19047619047619</v>
      </c>
    </row>
    <row r="86" spans="1:8" ht="12.75">
      <c r="A86" s="73"/>
      <c r="B86" s="77" t="s">
        <v>392</v>
      </c>
      <c r="C86" s="113"/>
      <c r="D86" s="198" t="s">
        <v>391</v>
      </c>
      <c r="E86" s="279" t="s">
        <v>365</v>
      </c>
      <c r="F86" s="76">
        <v>42000</v>
      </c>
      <c r="G86" s="76">
        <v>42500</v>
      </c>
      <c r="H86" s="76">
        <f t="shared" si="2"/>
        <v>101.19047619047619</v>
      </c>
    </row>
    <row r="87" spans="1:8" ht="12.75">
      <c r="A87" s="244">
        <v>4</v>
      </c>
      <c r="B87" s="88" t="s">
        <v>799</v>
      </c>
      <c r="C87" s="115" t="s">
        <v>808</v>
      </c>
      <c r="D87" s="200"/>
      <c r="E87" s="278"/>
      <c r="F87" s="79">
        <f>SUM(F90)</f>
        <v>79492</v>
      </c>
      <c r="G87" s="79">
        <f>SUM(G91)</f>
        <v>14000</v>
      </c>
      <c r="H87" s="76">
        <f t="shared" si="2"/>
        <v>17.611835153222966</v>
      </c>
    </row>
    <row r="88" spans="1:8" ht="12.75">
      <c r="A88" s="81"/>
      <c r="B88" s="243" t="s">
        <v>800</v>
      </c>
      <c r="C88" s="115"/>
      <c r="D88" s="200"/>
      <c r="E88" s="278"/>
      <c r="F88" s="79"/>
      <c r="G88" s="79"/>
      <c r="H88" s="76" t="s">
        <v>466</v>
      </c>
    </row>
    <row r="89" spans="1:8" ht="12.75">
      <c r="A89" s="81"/>
      <c r="B89" s="131" t="s">
        <v>545</v>
      </c>
      <c r="C89" s="115"/>
      <c r="D89" s="200"/>
      <c r="E89" s="278"/>
      <c r="F89" s="79"/>
      <c r="G89" s="79"/>
      <c r="H89" s="76" t="s">
        <v>466</v>
      </c>
    </row>
    <row r="90" spans="1:9" ht="12.75">
      <c r="A90" s="73" t="s">
        <v>466</v>
      </c>
      <c r="B90" s="125" t="s">
        <v>759</v>
      </c>
      <c r="C90" s="111"/>
      <c r="D90" s="130" t="s">
        <v>348</v>
      </c>
      <c r="E90" s="279" t="s">
        <v>262</v>
      </c>
      <c r="F90" s="76">
        <v>79492</v>
      </c>
      <c r="G90" s="76">
        <v>0</v>
      </c>
      <c r="H90" s="76">
        <f t="shared" si="2"/>
        <v>0</v>
      </c>
      <c r="I90" t="s">
        <v>466</v>
      </c>
    </row>
    <row r="91" spans="1:9" ht="21" customHeight="1">
      <c r="A91" s="73"/>
      <c r="B91" s="311" t="s">
        <v>879</v>
      </c>
      <c r="C91" s="111"/>
      <c r="D91" s="198" t="s">
        <v>290</v>
      </c>
      <c r="E91" s="279" t="s">
        <v>262</v>
      </c>
      <c r="F91" s="76"/>
      <c r="G91" s="76">
        <v>14000</v>
      </c>
      <c r="H91" s="76"/>
      <c r="I91" t="s">
        <v>466</v>
      </c>
    </row>
    <row r="92" spans="1:8" ht="13.5">
      <c r="A92" s="252" t="s">
        <v>446</v>
      </c>
      <c r="B92" s="327" t="s">
        <v>779</v>
      </c>
      <c r="C92" s="256"/>
      <c r="D92" s="256"/>
      <c r="E92" s="280"/>
      <c r="F92" s="254">
        <f>F93</f>
        <v>4382178</v>
      </c>
      <c r="G92" s="254">
        <f>G93</f>
        <v>4783266</v>
      </c>
      <c r="H92" s="76">
        <f t="shared" si="2"/>
        <v>109.15270899538996</v>
      </c>
    </row>
    <row r="93" spans="1:8" ht="12.75">
      <c r="A93" s="81" t="s">
        <v>466</v>
      </c>
      <c r="B93" s="88" t="s">
        <v>799</v>
      </c>
      <c r="C93" s="115" t="s">
        <v>808</v>
      </c>
      <c r="D93" s="200"/>
      <c r="E93" s="278"/>
      <c r="F93" s="79">
        <f>SUM(F96:F98)</f>
        <v>4382178</v>
      </c>
      <c r="G93" s="79">
        <f>SUM(G96:G98)</f>
        <v>4783266</v>
      </c>
      <c r="H93" s="76">
        <f t="shared" si="2"/>
        <v>109.15270899538996</v>
      </c>
    </row>
    <row r="94" spans="1:8" ht="12.75">
      <c r="A94" s="81"/>
      <c r="B94" s="88" t="s">
        <v>800</v>
      </c>
      <c r="C94" s="115"/>
      <c r="D94" s="200"/>
      <c r="E94" s="278"/>
      <c r="F94" s="79"/>
      <c r="G94" s="79"/>
      <c r="H94" s="76" t="s">
        <v>466</v>
      </c>
    </row>
    <row r="95" spans="1:8" ht="12.75">
      <c r="A95" s="81"/>
      <c r="B95" s="88" t="s">
        <v>545</v>
      </c>
      <c r="C95" s="115"/>
      <c r="D95" s="200"/>
      <c r="E95" s="278"/>
      <c r="F95" s="79"/>
      <c r="G95" s="79"/>
      <c r="H95" s="76" t="s">
        <v>466</v>
      </c>
    </row>
    <row r="96" spans="1:9" ht="12.75">
      <c r="A96" s="223"/>
      <c r="B96" s="89" t="s">
        <v>928</v>
      </c>
      <c r="C96" s="111"/>
      <c r="D96" s="111" t="s">
        <v>263</v>
      </c>
      <c r="E96" s="279" t="s">
        <v>264</v>
      </c>
      <c r="F96" s="76">
        <v>4092178</v>
      </c>
      <c r="G96" s="76">
        <v>0</v>
      </c>
      <c r="H96" s="76">
        <f t="shared" si="2"/>
        <v>0</v>
      </c>
      <c r="I96" t="s">
        <v>466</v>
      </c>
    </row>
    <row r="97" spans="1:9" ht="12.75">
      <c r="A97" s="223"/>
      <c r="B97" s="89" t="s">
        <v>546</v>
      </c>
      <c r="C97" s="111"/>
      <c r="D97" s="111"/>
      <c r="E97" s="279"/>
      <c r="F97" s="76"/>
      <c r="G97" s="76">
        <v>4468266</v>
      </c>
      <c r="H97" s="76" t="s">
        <v>466</v>
      </c>
      <c r="I97" s="602" t="s">
        <v>466</v>
      </c>
    </row>
    <row r="98" spans="1:9" ht="12.75">
      <c r="A98" s="223"/>
      <c r="B98" s="89" t="s">
        <v>780</v>
      </c>
      <c r="C98" s="111"/>
      <c r="D98" s="111" t="s">
        <v>263</v>
      </c>
      <c r="E98" s="279" t="s">
        <v>265</v>
      </c>
      <c r="F98" s="76">
        <v>290000</v>
      </c>
      <c r="G98" s="76">
        <v>315000</v>
      </c>
      <c r="H98" s="76">
        <f t="shared" si="2"/>
        <v>108.62068965517241</v>
      </c>
      <c r="I98" t="s">
        <v>466</v>
      </c>
    </row>
    <row r="99" spans="1:8" ht="27">
      <c r="A99" s="259" t="s">
        <v>490</v>
      </c>
      <c r="B99" s="328" t="s">
        <v>772</v>
      </c>
      <c r="C99" s="260"/>
      <c r="D99" s="294"/>
      <c r="E99" s="329"/>
      <c r="F99" s="330">
        <f>SUM(F100+F103+F105+F107)</f>
        <v>89520</v>
      </c>
      <c r="G99" s="330">
        <f>SUM(G100+G103+G105+G107)</f>
        <v>33900</v>
      </c>
      <c r="H99" s="76">
        <f t="shared" si="2"/>
        <v>37.86863270777479</v>
      </c>
    </row>
    <row r="100" spans="1:8" ht="12.75">
      <c r="A100" s="246">
        <v>1</v>
      </c>
      <c r="B100" s="235" t="s">
        <v>793</v>
      </c>
      <c r="C100" s="236" t="s">
        <v>509</v>
      </c>
      <c r="D100" s="118"/>
      <c r="E100" s="281"/>
      <c r="F100" s="97">
        <f>SUM(F101:F102)</f>
        <v>10170</v>
      </c>
      <c r="G100" s="97">
        <f>SUM(G101:G102)</f>
        <v>0</v>
      </c>
      <c r="H100" s="76">
        <f t="shared" si="2"/>
        <v>0</v>
      </c>
    </row>
    <row r="101" spans="1:8" ht="12.75">
      <c r="A101" s="73" t="s">
        <v>466</v>
      </c>
      <c r="B101" s="77" t="s">
        <v>927</v>
      </c>
      <c r="C101" s="113"/>
      <c r="D101" s="198" t="s">
        <v>522</v>
      </c>
      <c r="E101" s="293" t="s">
        <v>266</v>
      </c>
      <c r="F101" s="98">
        <v>6800</v>
      </c>
      <c r="G101" s="98">
        <v>0</v>
      </c>
      <c r="H101" s="76">
        <f t="shared" si="2"/>
        <v>0</v>
      </c>
    </row>
    <row r="102" spans="1:8" ht="12.75">
      <c r="A102" s="723"/>
      <c r="B102" s="80" t="s">
        <v>959</v>
      </c>
      <c r="C102" s="111"/>
      <c r="D102" s="206"/>
      <c r="E102" s="288" t="s">
        <v>1025</v>
      </c>
      <c r="F102" s="75">
        <v>3370</v>
      </c>
      <c r="G102" s="75">
        <v>0</v>
      </c>
      <c r="H102" s="76">
        <f t="shared" si="2"/>
        <v>0</v>
      </c>
    </row>
    <row r="103" spans="1:8" s="149" customFormat="1" ht="12.75">
      <c r="A103" s="247">
        <v>2</v>
      </c>
      <c r="B103" s="103" t="s">
        <v>561</v>
      </c>
      <c r="C103" s="123" t="s">
        <v>562</v>
      </c>
      <c r="D103" s="203"/>
      <c r="E103" s="284"/>
      <c r="F103" s="104">
        <f>F104</f>
        <v>1350</v>
      </c>
      <c r="G103" s="104">
        <f>G104</f>
        <v>900</v>
      </c>
      <c r="H103" s="76">
        <f t="shared" si="2"/>
        <v>66.66666666666666</v>
      </c>
    </row>
    <row r="104" spans="1:8" ht="12.75">
      <c r="A104" s="172"/>
      <c r="B104" s="100" t="s">
        <v>404</v>
      </c>
      <c r="C104" s="105"/>
      <c r="D104" s="204" t="s">
        <v>301</v>
      </c>
      <c r="E104" s="285" t="s">
        <v>267</v>
      </c>
      <c r="F104" s="94">
        <v>1350</v>
      </c>
      <c r="G104" s="308">
        <v>900</v>
      </c>
      <c r="H104" s="76">
        <f t="shared" si="2"/>
        <v>66.66666666666666</v>
      </c>
    </row>
    <row r="105" spans="1:8" ht="12.75">
      <c r="A105" s="247">
        <v>3</v>
      </c>
      <c r="B105" s="103" t="s">
        <v>409</v>
      </c>
      <c r="C105" s="123" t="s">
        <v>673</v>
      </c>
      <c r="D105" s="203"/>
      <c r="E105" s="284"/>
      <c r="F105" s="104">
        <f>F106</f>
        <v>45000</v>
      </c>
      <c r="G105" s="309">
        <f>G106</f>
        <v>0</v>
      </c>
      <c r="H105" s="76">
        <f t="shared" si="2"/>
        <v>0</v>
      </c>
    </row>
    <row r="106" spans="1:8" ht="12.75">
      <c r="A106" s="172"/>
      <c r="B106" s="100" t="s">
        <v>432</v>
      </c>
      <c r="C106" s="105"/>
      <c r="D106" s="204" t="s">
        <v>680</v>
      </c>
      <c r="E106" s="285" t="s">
        <v>344</v>
      </c>
      <c r="F106" s="94">
        <v>45000</v>
      </c>
      <c r="G106" s="308">
        <v>0</v>
      </c>
      <c r="H106" s="76">
        <f t="shared" si="2"/>
        <v>0</v>
      </c>
    </row>
    <row r="107" spans="1:8" ht="12.75">
      <c r="A107" s="247">
        <v>4</v>
      </c>
      <c r="B107" s="103" t="s">
        <v>342</v>
      </c>
      <c r="C107" s="123" t="s">
        <v>674</v>
      </c>
      <c r="D107" s="203"/>
      <c r="E107" s="284"/>
      <c r="F107" s="104">
        <f>SUM(F108:F108)</f>
        <v>33000</v>
      </c>
      <c r="G107" s="309">
        <f>SUM(G108:G108)</f>
        <v>33000</v>
      </c>
      <c r="H107" s="76">
        <f t="shared" si="2"/>
        <v>100</v>
      </c>
    </row>
    <row r="108" spans="1:8" ht="12.75">
      <c r="A108" s="101"/>
      <c r="B108" s="100" t="s">
        <v>343</v>
      </c>
      <c r="C108" s="105"/>
      <c r="D108" s="204" t="s">
        <v>694</v>
      </c>
      <c r="E108" s="285" t="s">
        <v>344</v>
      </c>
      <c r="F108" s="94">
        <v>33000</v>
      </c>
      <c r="G108" s="308">
        <v>33000</v>
      </c>
      <c r="H108" s="76">
        <f t="shared" si="2"/>
        <v>100</v>
      </c>
    </row>
    <row r="109" spans="1:8" ht="13.5">
      <c r="A109" s="331" t="s">
        <v>491</v>
      </c>
      <c r="B109" s="332" t="s">
        <v>777</v>
      </c>
      <c r="C109" s="333"/>
      <c r="D109" s="333"/>
      <c r="E109" s="329"/>
      <c r="F109" s="334">
        <f>SUM(F110+F112+F115+F119+F121)</f>
        <v>170733</v>
      </c>
      <c r="G109" s="334">
        <f>SUM(G110+G112+G115+G117+G119+G121)</f>
        <v>171500</v>
      </c>
      <c r="H109" s="76">
        <f t="shared" si="2"/>
        <v>100.44923945575842</v>
      </c>
    </row>
    <row r="110" spans="1:8" ht="38.25">
      <c r="A110" s="249">
        <v>1</v>
      </c>
      <c r="B110" s="307" t="s">
        <v>986</v>
      </c>
      <c r="C110" s="115" t="s">
        <v>808</v>
      </c>
      <c r="D110" s="111"/>
      <c r="E110" s="282"/>
      <c r="F110" s="92">
        <f>F111</f>
        <v>37955</v>
      </c>
      <c r="G110" s="92">
        <f>G111</f>
        <v>20000</v>
      </c>
      <c r="H110" s="76">
        <f t="shared" si="2"/>
        <v>52.69397971281781</v>
      </c>
    </row>
    <row r="111" spans="1:9" ht="48.75">
      <c r="A111" s="531"/>
      <c r="B111" s="310" t="s">
        <v>987</v>
      </c>
      <c r="C111" s="117"/>
      <c r="D111" s="122" t="s">
        <v>348</v>
      </c>
      <c r="E111" s="282" t="s">
        <v>251</v>
      </c>
      <c r="F111" s="85">
        <v>37955</v>
      </c>
      <c r="G111" s="308">
        <v>20000</v>
      </c>
      <c r="H111" s="76">
        <f t="shared" si="2"/>
        <v>52.69397971281781</v>
      </c>
      <c r="I111" t="s">
        <v>466</v>
      </c>
    </row>
    <row r="112" spans="1:8" ht="12.75">
      <c r="A112" s="248">
        <v>2</v>
      </c>
      <c r="B112" s="675" t="s">
        <v>706</v>
      </c>
      <c r="C112" s="522" t="s">
        <v>623</v>
      </c>
      <c r="D112" s="522"/>
      <c r="E112" s="676"/>
      <c r="F112" s="677">
        <f>SUM(F113:F114)</f>
        <v>21702</v>
      </c>
      <c r="G112" s="677">
        <f>SUM(G113:G114)</f>
        <v>0</v>
      </c>
      <c r="H112" s="76">
        <f t="shared" si="2"/>
        <v>0</v>
      </c>
    </row>
    <row r="113" spans="1:8" ht="25.5">
      <c r="A113" s="248"/>
      <c r="B113" s="678" t="s">
        <v>220</v>
      </c>
      <c r="C113" s="679"/>
      <c r="D113" s="679" t="s">
        <v>624</v>
      </c>
      <c r="E113" s="680" t="s">
        <v>460</v>
      </c>
      <c r="F113" s="681">
        <v>8778</v>
      </c>
      <c r="G113" s="308">
        <v>0</v>
      </c>
      <c r="H113" s="76">
        <f t="shared" si="2"/>
        <v>0</v>
      </c>
    </row>
    <row r="114" spans="1:8" ht="25.5">
      <c r="A114" s="331"/>
      <c r="B114" s="682" t="s">
        <v>990</v>
      </c>
      <c r="C114" s="122"/>
      <c r="D114" s="122" t="s">
        <v>416</v>
      </c>
      <c r="E114" s="683" t="s">
        <v>255</v>
      </c>
      <c r="F114" s="308">
        <v>12924</v>
      </c>
      <c r="G114" s="308">
        <v>0</v>
      </c>
      <c r="H114" s="76">
        <f t="shared" si="2"/>
        <v>0</v>
      </c>
    </row>
    <row r="115" spans="1:8" s="149" customFormat="1" ht="12.75">
      <c r="A115" s="312">
        <v>3</v>
      </c>
      <c r="B115" s="313" t="s">
        <v>561</v>
      </c>
      <c r="C115" s="120" t="s">
        <v>562</v>
      </c>
      <c r="D115" s="120"/>
      <c r="E115" s="314"/>
      <c r="F115" s="315">
        <f>F116</f>
        <v>38076</v>
      </c>
      <c r="G115" s="315">
        <f>G116</f>
        <v>0</v>
      </c>
      <c r="H115" s="76">
        <f t="shared" si="2"/>
        <v>0</v>
      </c>
    </row>
    <row r="116" spans="1:8" ht="12.75">
      <c r="A116" s="172"/>
      <c r="B116" s="100" t="s">
        <v>988</v>
      </c>
      <c r="C116" s="105"/>
      <c r="D116" s="204" t="s">
        <v>301</v>
      </c>
      <c r="E116" s="285" t="s">
        <v>251</v>
      </c>
      <c r="F116" s="94">
        <v>38076</v>
      </c>
      <c r="G116" s="308">
        <v>0</v>
      </c>
      <c r="H116" s="76">
        <f t="shared" si="2"/>
        <v>0</v>
      </c>
    </row>
    <row r="117" spans="1:8" ht="12.75">
      <c r="A117" s="783">
        <v>4</v>
      </c>
      <c r="B117" s="784" t="s">
        <v>921</v>
      </c>
      <c r="C117" s="785" t="s">
        <v>654</v>
      </c>
      <c r="D117" s="785"/>
      <c r="E117" s="786"/>
      <c r="F117" s="787"/>
      <c r="G117" s="92">
        <f>G118</f>
        <v>81500</v>
      </c>
      <c r="H117" s="92"/>
    </row>
    <row r="118" spans="1:8" ht="12.75">
      <c r="A118" s="780"/>
      <c r="B118" s="100" t="s">
        <v>123</v>
      </c>
      <c r="C118" s="202"/>
      <c r="D118" s="202" t="s">
        <v>920</v>
      </c>
      <c r="E118" s="781" t="s">
        <v>460</v>
      </c>
      <c r="F118" s="782"/>
      <c r="G118" s="76">
        <v>81500</v>
      </c>
      <c r="H118" s="76"/>
    </row>
    <row r="119" spans="1:8" ht="12.75">
      <c r="A119" s="249">
        <v>5</v>
      </c>
      <c r="B119" s="96" t="s">
        <v>409</v>
      </c>
      <c r="C119" s="118" t="s">
        <v>673</v>
      </c>
      <c r="D119" s="118"/>
      <c r="E119" s="281"/>
      <c r="F119" s="97">
        <f>SUM(F120)</f>
        <v>33000</v>
      </c>
      <c r="G119" s="97">
        <f>SUM(G120)</f>
        <v>70000</v>
      </c>
      <c r="H119" s="76">
        <f t="shared" si="2"/>
        <v>212.12121212121212</v>
      </c>
    </row>
    <row r="120" spans="1:9" ht="12.75">
      <c r="A120" s="248"/>
      <c r="B120" s="80" t="s">
        <v>834</v>
      </c>
      <c r="C120" s="111"/>
      <c r="D120" s="130" t="s">
        <v>679</v>
      </c>
      <c r="E120" s="279" t="s">
        <v>255</v>
      </c>
      <c r="F120" s="76">
        <v>33000</v>
      </c>
      <c r="G120" s="76">
        <v>70000</v>
      </c>
      <c r="H120" s="76">
        <f t="shared" si="2"/>
        <v>212.12121212121212</v>
      </c>
      <c r="I120" t="s">
        <v>466</v>
      </c>
    </row>
    <row r="121" spans="1:8" ht="12.75">
      <c r="A121" s="248">
        <v>6</v>
      </c>
      <c r="B121" s="96" t="s">
        <v>708</v>
      </c>
      <c r="C121" s="119" t="s">
        <v>695</v>
      </c>
      <c r="D121" s="119"/>
      <c r="E121" s="286"/>
      <c r="F121" s="186">
        <f>F122</f>
        <v>40000</v>
      </c>
      <c r="G121" s="186">
        <f>G122</f>
        <v>0</v>
      </c>
      <c r="H121" s="76">
        <f t="shared" si="2"/>
        <v>0</v>
      </c>
    </row>
    <row r="122" spans="1:8" ht="13.5" thickBot="1">
      <c r="A122" s="250"/>
      <c r="B122" s="187" t="s">
        <v>415</v>
      </c>
      <c r="C122" s="185"/>
      <c r="D122" s="185" t="s">
        <v>699</v>
      </c>
      <c r="E122" s="287" t="s">
        <v>255</v>
      </c>
      <c r="F122" s="188">
        <v>40000</v>
      </c>
      <c r="G122" s="76">
        <v>0</v>
      </c>
      <c r="H122" s="76">
        <f t="shared" si="2"/>
        <v>0</v>
      </c>
    </row>
    <row r="123" spans="1:9" ht="15" thickBot="1" thickTop="1">
      <c r="A123" s="335" t="s">
        <v>761</v>
      </c>
      <c r="B123" s="271" t="s">
        <v>783</v>
      </c>
      <c r="C123" s="674" t="s">
        <v>620</v>
      </c>
      <c r="D123" s="336"/>
      <c r="E123" s="337"/>
      <c r="F123" s="338">
        <f>SUM(F124:F128)</f>
        <v>13654528</v>
      </c>
      <c r="G123" s="338">
        <f>SUM(G124:G128)</f>
        <v>12838157</v>
      </c>
      <c r="H123" s="76">
        <f t="shared" si="2"/>
        <v>94.02124335605009</v>
      </c>
      <c r="I123" s="602"/>
    </row>
    <row r="124" spans="1:9" ht="13.5" thickTop="1">
      <c r="A124" s="129" t="s">
        <v>466</v>
      </c>
      <c r="B124" s="74" t="s">
        <v>791</v>
      </c>
      <c r="C124" s="671"/>
      <c r="D124" s="672" t="s">
        <v>805</v>
      </c>
      <c r="E124" s="279" t="s">
        <v>268</v>
      </c>
      <c r="F124" s="76">
        <v>9797290</v>
      </c>
      <c r="G124" s="673">
        <v>9317701</v>
      </c>
      <c r="H124" s="76">
        <f t="shared" si="2"/>
        <v>95.10488104363553</v>
      </c>
      <c r="I124" s="602"/>
    </row>
    <row r="125" spans="1:9" ht="12.75">
      <c r="A125" s="129"/>
      <c r="B125" s="74" t="s">
        <v>105</v>
      </c>
      <c r="C125" s="671"/>
      <c r="D125" s="295" t="s">
        <v>106</v>
      </c>
      <c r="E125" s="279" t="s">
        <v>107</v>
      </c>
      <c r="F125" s="76">
        <v>62721</v>
      </c>
      <c r="G125" s="76"/>
      <c r="H125" s="76"/>
      <c r="I125" s="602"/>
    </row>
    <row r="126" spans="1:8" ht="12.75">
      <c r="A126" s="238" t="s">
        <v>466</v>
      </c>
      <c r="B126" s="80" t="s">
        <v>792</v>
      </c>
      <c r="C126" s="239"/>
      <c r="D126" s="295" t="s">
        <v>806</v>
      </c>
      <c r="E126" s="279" t="s">
        <v>268</v>
      </c>
      <c r="F126" s="76">
        <v>155467</v>
      </c>
      <c r="G126" s="76">
        <v>0</v>
      </c>
      <c r="H126" s="76">
        <f t="shared" si="2"/>
        <v>0</v>
      </c>
    </row>
    <row r="127" spans="1:9" ht="12.75">
      <c r="A127" s="240"/>
      <c r="B127" s="77" t="s">
        <v>784</v>
      </c>
      <c r="C127" s="113"/>
      <c r="D127" s="111" t="s">
        <v>346</v>
      </c>
      <c r="E127" s="289" t="s">
        <v>268</v>
      </c>
      <c r="F127" s="241">
        <v>2852718</v>
      </c>
      <c r="G127" s="76">
        <v>2548762</v>
      </c>
      <c r="H127" s="76">
        <f t="shared" si="2"/>
        <v>89.34503866137487</v>
      </c>
      <c r="I127" s="602"/>
    </row>
    <row r="128" spans="1:9" ht="13.5" thickBot="1">
      <c r="A128" s="95"/>
      <c r="B128" s="87" t="s">
        <v>785</v>
      </c>
      <c r="C128" s="110"/>
      <c r="D128" s="110" t="s">
        <v>347</v>
      </c>
      <c r="E128" s="290" t="s">
        <v>268</v>
      </c>
      <c r="F128" s="242">
        <v>786332</v>
      </c>
      <c r="G128" s="98">
        <v>971694</v>
      </c>
      <c r="H128" s="76">
        <f t="shared" si="2"/>
        <v>123.57299461296248</v>
      </c>
      <c r="I128" s="602"/>
    </row>
    <row r="129" spans="1:8" ht="15" thickBot="1" thickTop="1">
      <c r="A129" s="666" t="s">
        <v>762</v>
      </c>
      <c r="B129" s="667" t="s">
        <v>5</v>
      </c>
      <c r="C129" s="668"/>
      <c r="D129" s="668"/>
      <c r="E129" s="669"/>
      <c r="F129" s="670">
        <f>SUM(F130:F134)</f>
        <v>2808</v>
      </c>
      <c r="G129" s="670">
        <f>SUM(G130:G134)</f>
        <v>1923258</v>
      </c>
      <c r="H129" s="76">
        <f t="shared" si="2"/>
        <v>68492.09401709402</v>
      </c>
    </row>
    <row r="130" spans="1:8" ht="13.5" thickTop="1">
      <c r="A130" s="240"/>
      <c r="B130" s="77" t="s">
        <v>6</v>
      </c>
      <c r="C130" s="113" t="s">
        <v>525</v>
      </c>
      <c r="D130" s="113" t="s">
        <v>528</v>
      </c>
      <c r="E130" s="289" t="s">
        <v>7</v>
      </c>
      <c r="F130" s="241">
        <v>2808</v>
      </c>
      <c r="G130" s="98">
        <v>0</v>
      </c>
      <c r="H130" s="76">
        <f t="shared" si="2"/>
        <v>0</v>
      </c>
    </row>
    <row r="131" spans="1:8" ht="12.75">
      <c r="A131" s="240"/>
      <c r="B131" s="77" t="s">
        <v>124</v>
      </c>
      <c r="C131" s="113" t="s">
        <v>509</v>
      </c>
      <c r="D131" s="113" t="s">
        <v>519</v>
      </c>
      <c r="E131" s="289" t="s">
        <v>7</v>
      </c>
      <c r="F131" s="241"/>
      <c r="G131" s="98">
        <v>1116742</v>
      </c>
      <c r="H131" s="76"/>
    </row>
    <row r="132" spans="1:8" ht="13.5" thickBot="1">
      <c r="A132" s="240"/>
      <c r="B132" s="77" t="s">
        <v>880</v>
      </c>
      <c r="C132" s="113" t="s">
        <v>509</v>
      </c>
      <c r="D132" s="113" t="s">
        <v>519</v>
      </c>
      <c r="E132" s="289" t="s">
        <v>932</v>
      </c>
      <c r="F132" s="241">
        <v>0</v>
      </c>
      <c r="G132" s="98">
        <v>806516</v>
      </c>
      <c r="H132" s="76"/>
    </row>
    <row r="133" spans="1:8" ht="12.75" hidden="1">
      <c r="A133" s="240"/>
      <c r="B133" s="77" t="s">
        <v>179</v>
      </c>
      <c r="C133" s="113"/>
      <c r="D133" s="113"/>
      <c r="E133" s="289"/>
      <c r="F133" s="241">
        <v>0</v>
      </c>
      <c r="G133" s="98"/>
      <c r="H133" s="76"/>
    </row>
    <row r="134" spans="1:8" ht="13.5" hidden="1" thickBot="1">
      <c r="A134" s="240"/>
      <c r="B134" s="77" t="s">
        <v>881</v>
      </c>
      <c r="C134" s="113"/>
      <c r="D134" s="113"/>
      <c r="E134" s="289"/>
      <c r="F134" s="241">
        <v>0</v>
      </c>
      <c r="G134" s="98"/>
      <c r="H134" s="76"/>
    </row>
    <row r="135" spans="1:8" ht="15" thickBot="1" thickTop="1">
      <c r="A135" s="335" t="s">
        <v>4</v>
      </c>
      <c r="B135" s="271" t="s">
        <v>778</v>
      </c>
      <c r="C135" s="336"/>
      <c r="D135" s="336"/>
      <c r="E135" s="337"/>
      <c r="F135" s="338">
        <f>SUM(F136+F154)</f>
        <v>6241499</v>
      </c>
      <c r="G135" s="338">
        <f>SUM(G136+G154)</f>
        <v>6908555</v>
      </c>
      <c r="H135" s="76">
        <f t="shared" si="2"/>
        <v>110.68743261835017</v>
      </c>
    </row>
    <row r="136" spans="1:8" ht="15.75" thickTop="1">
      <c r="A136" s="261" t="s">
        <v>503</v>
      </c>
      <c r="B136" s="262" t="s">
        <v>781</v>
      </c>
      <c r="C136" s="263"/>
      <c r="D136" s="264"/>
      <c r="E136" s="291"/>
      <c r="F136" s="265">
        <f>SUM(F137+F139+F148+F152)</f>
        <v>1747393</v>
      </c>
      <c r="G136" s="265">
        <f>SUM(G137+G139+G148+G152)</f>
        <v>664000</v>
      </c>
      <c r="H136" s="76">
        <f t="shared" si="2"/>
        <v>37.99946548944628</v>
      </c>
    </row>
    <row r="137" spans="1:8" ht="12.75">
      <c r="A137" s="553">
        <v>1</v>
      </c>
      <c r="B137" s="521" t="s">
        <v>794</v>
      </c>
      <c r="C137" s="522" t="s">
        <v>541</v>
      </c>
      <c r="D137" s="523"/>
      <c r="E137" s="524"/>
      <c r="F137" s="525">
        <f>F138</f>
        <v>7000</v>
      </c>
      <c r="G137" s="525">
        <f>G138</f>
        <v>0</v>
      </c>
      <c r="H137" s="76">
        <f t="shared" si="2"/>
        <v>0</v>
      </c>
    </row>
    <row r="138" spans="1:8" ht="12.75">
      <c r="A138" s="554"/>
      <c r="B138" s="516" t="s">
        <v>101</v>
      </c>
      <c r="C138" s="519"/>
      <c r="D138" s="520" t="s">
        <v>579</v>
      </c>
      <c r="E138" s="517" t="s">
        <v>102</v>
      </c>
      <c r="F138" s="518">
        <v>7000</v>
      </c>
      <c r="G138" s="76">
        <v>0</v>
      </c>
      <c r="H138" s="76">
        <f t="shared" si="2"/>
        <v>0</v>
      </c>
    </row>
    <row r="139" spans="1:8" ht="12.75">
      <c r="A139" s="551">
        <v>2</v>
      </c>
      <c r="B139" s="251" t="s">
        <v>706</v>
      </c>
      <c r="C139" s="120" t="s">
        <v>623</v>
      </c>
      <c r="D139" s="120"/>
      <c r="E139" s="286"/>
      <c r="F139" s="186">
        <f>SUM(F140:F147)</f>
        <v>283070</v>
      </c>
      <c r="G139" s="186">
        <f>SUM(G140:G147)</f>
        <v>0</v>
      </c>
      <c r="H139" s="76">
        <f t="shared" si="2"/>
        <v>0</v>
      </c>
    </row>
    <row r="140" spans="1:8" ht="12.75">
      <c r="A140" s="551"/>
      <c r="B140" s="542" t="s">
        <v>166</v>
      </c>
      <c r="C140" s="543"/>
      <c r="D140" s="544" t="s">
        <v>624</v>
      </c>
      <c r="E140" s="282" t="s">
        <v>102</v>
      </c>
      <c r="F140" s="85">
        <v>6811</v>
      </c>
      <c r="G140" s="76">
        <v>0</v>
      </c>
      <c r="H140" s="76">
        <f t="shared" si="2"/>
        <v>0</v>
      </c>
    </row>
    <row r="141" spans="1:8" ht="12.75">
      <c r="A141" s="551"/>
      <c r="B141" s="102" t="s">
        <v>150</v>
      </c>
      <c r="C141" s="121"/>
      <c r="D141" s="202" t="s">
        <v>624</v>
      </c>
      <c r="E141" s="279" t="s">
        <v>882</v>
      </c>
      <c r="F141" s="76">
        <v>140000</v>
      </c>
      <c r="G141" s="76">
        <v>0</v>
      </c>
      <c r="H141" s="76">
        <f>G141/F141*100</f>
        <v>0</v>
      </c>
    </row>
    <row r="142" spans="1:8" ht="12.75">
      <c r="A142" s="551"/>
      <c r="B142" s="102" t="s">
        <v>773</v>
      </c>
      <c r="C142" s="277"/>
      <c r="D142" s="202" t="s">
        <v>624</v>
      </c>
      <c r="E142" s="279">
        <v>2033</v>
      </c>
      <c r="F142" s="76">
        <v>4165</v>
      </c>
      <c r="G142" s="76">
        <v>0</v>
      </c>
      <c r="H142" s="76">
        <f t="shared" si="2"/>
        <v>0</v>
      </c>
    </row>
    <row r="143" spans="1:8" ht="12.75">
      <c r="A143" s="551"/>
      <c r="B143" s="102" t="s">
        <v>773</v>
      </c>
      <c r="C143" s="121"/>
      <c r="D143" s="202" t="s">
        <v>631</v>
      </c>
      <c r="E143" s="279">
        <v>2033</v>
      </c>
      <c r="F143" s="76">
        <v>42472</v>
      </c>
      <c r="G143" s="76">
        <v>0</v>
      </c>
      <c r="H143" s="76">
        <f t="shared" si="2"/>
        <v>0</v>
      </c>
    </row>
    <row r="144" spans="1:8" ht="12.75">
      <c r="A144" s="551"/>
      <c r="B144" s="102" t="s">
        <v>773</v>
      </c>
      <c r="C144" s="121"/>
      <c r="D144" s="202" t="s">
        <v>427</v>
      </c>
      <c r="E144" s="279">
        <v>2033</v>
      </c>
      <c r="F144" s="76">
        <v>39651</v>
      </c>
      <c r="G144" s="76">
        <v>0</v>
      </c>
      <c r="H144" s="76">
        <f>G144/F144*100</f>
        <v>0</v>
      </c>
    </row>
    <row r="145" spans="1:8" ht="12.75">
      <c r="A145" s="551"/>
      <c r="B145" s="102" t="s">
        <v>151</v>
      </c>
      <c r="C145" s="121"/>
      <c r="D145" s="202" t="s">
        <v>624</v>
      </c>
      <c r="E145" s="279" t="s">
        <v>219</v>
      </c>
      <c r="F145" s="76">
        <v>42269</v>
      </c>
      <c r="G145" s="76"/>
      <c r="H145" s="76">
        <f t="shared" si="2"/>
        <v>0</v>
      </c>
    </row>
    <row r="146" spans="1:8" ht="12.75">
      <c r="A146" s="551"/>
      <c r="B146" s="102" t="s">
        <v>724</v>
      </c>
      <c r="C146" s="121"/>
      <c r="D146" s="202" t="s">
        <v>810</v>
      </c>
      <c r="E146" s="279" t="s">
        <v>102</v>
      </c>
      <c r="F146" s="76">
        <v>1050</v>
      </c>
      <c r="G146" s="76"/>
      <c r="H146" s="76">
        <f t="shared" si="2"/>
        <v>0</v>
      </c>
    </row>
    <row r="147" spans="1:8" ht="12.75">
      <c r="A147" s="551"/>
      <c r="B147" s="102" t="s">
        <v>218</v>
      </c>
      <c r="C147" s="121"/>
      <c r="D147" s="202" t="s">
        <v>668</v>
      </c>
      <c r="E147" s="279" t="s">
        <v>219</v>
      </c>
      <c r="F147" s="76">
        <v>6652</v>
      </c>
      <c r="G147" s="76">
        <v>0</v>
      </c>
      <c r="H147" s="76">
        <f t="shared" si="2"/>
        <v>0</v>
      </c>
    </row>
    <row r="148" spans="1:8" ht="12.75">
      <c r="A148" s="552">
        <v>3</v>
      </c>
      <c r="B148" s="106" t="s">
        <v>561</v>
      </c>
      <c r="C148" s="119" t="s">
        <v>562</v>
      </c>
      <c r="D148" s="202"/>
      <c r="E148" s="279"/>
      <c r="F148" s="92">
        <f>SUM(F149:F151)</f>
        <v>562198</v>
      </c>
      <c r="G148" s="92">
        <f>SUM(G149:G151)</f>
        <v>664000</v>
      </c>
      <c r="H148" s="76">
        <f t="shared" si="2"/>
        <v>118.10785523961309</v>
      </c>
    </row>
    <row r="149" spans="1:8" ht="12.75">
      <c r="A149" s="552"/>
      <c r="B149" s="125" t="s">
        <v>838</v>
      </c>
      <c r="C149" s="111"/>
      <c r="D149" s="111" t="s">
        <v>296</v>
      </c>
      <c r="E149" s="279" t="s">
        <v>102</v>
      </c>
      <c r="F149" s="76">
        <v>303233</v>
      </c>
      <c r="G149" s="76">
        <v>294000</v>
      </c>
      <c r="H149" s="76">
        <f t="shared" si="2"/>
        <v>96.95514670237078</v>
      </c>
    </row>
    <row r="150" spans="1:8" ht="12.75">
      <c r="A150" s="99"/>
      <c r="B150" s="80" t="s">
        <v>786</v>
      </c>
      <c r="C150" s="111"/>
      <c r="D150" s="111" t="s">
        <v>299</v>
      </c>
      <c r="E150" s="279" t="s">
        <v>102</v>
      </c>
      <c r="F150" s="76">
        <v>228821</v>
      </c>
      <c r="G150" s="76">
        <v>370000</v>
      </c>
      <c r="H150" s="76">
        <f t="shared" si="2"/>
        <v>161.69844550980898</v>
      </c>
    </row>
    <row r="151" spans="1:8" ht="12.75">
      <c r="A151" s="99"/>
      <c r="B151" s="80" t="s">
        <v>474</v>
      </c>
      <c r="C151" s="111"/>
      <c r="D151" s="206" t="s">
        <v>301</v>
      </c>
      <c r="E151" s="279" t="s">
        <v>102</v>
      </c>
      <c r="F151" s="76">
        <v>30144</v>
      </c>
      <c r="G151" s="76">
        <v>0</v>
      </c>
      <c r="H151" s="76">
        <f t="shared" si="2"/>
        <v>0</v>
      </c>
    </row>
    <row r="152" spans="1:8" ht="12.75">
      <c r="A152" s="99">
        <v>4</v>
      </c>
      <c r="B152" s="664" t="s">
        <v>342</v>
      </c>
      <c r="C152" s="208" t="s">
        <v>674</v>
      </c>
      <c r="D152" s="665"/>
      <c r="E152" s="283"/>
      <c r="F152" s="92">
        <f>F153</f>
        <v>895125</v>
      </c>
      <c r="G152" s="92">
        <f>G153</f>
        <v>0</v>
      </c>
      <c r="H152" s="76">
        <f aca="true" t="shared" si="3" ref="H152:H179">G152/F152*100</f>
        <v>0</v>
      </c>
    </row>
    <row r="153" spans="1:8" ht="12.75">
      <c r="A153" s="99"/>
      <c r="B153" s="80" t="s">
        <v>2</v>
      </c>
      <c r="C153" s="111"/>
      <c r="D153" s="206" t="s">
        <v>168</v>
      </c>
      <c r="E153" s="279" t="s">
        <v>3</v>
      </c>
      <c r="F153" s="76">
        <v>895125</v>
      </c>
      <c r="G153" s="76">
        <v>0</v>
      </c>
      <c r="H153" s="76">
        <f t="shared" si="3"/>
        <v>0</v>
      </c>
    </row>
    <row r="154" spans="1:8" ht="12.75">
      <c r="A154" s="266" t="s">
        <v>505</v>
      </c>
      <c r="B154" s="267" t="s">
        <v>782</v>
      </c>
      <c r="C154" s="268"/>
      <c r="D154" s="269"/>
      <c r="E154" s="292"/>
      <c r="F154" s="270">
        <f>SUM(F155+F157+F159+F161+F166+F176)</f>
        <v>4494106</v>
      </c>
      <c r="G154" s="270">
        <f>SUM(G155+G157+G159+G161+G164+G166+G176)</f>
        <v>6244555</v>
      </c>
      <c r="H154" s="76">
        <f t="shared" si="3"/>
        <v>138.94988235702496</v>
      </c>
    </row>
    <row r="155" spans="1:8" ht="12.75">
      <c r="A155" s="575">
        <v>1</v>
      </c>
      <c r="B155" s="546" t="s">
        <v>763</v>
      </c>
      <c r="C155" s="547" t="s">
        <v>530</v>
      </c>
      <c r="D155" s="548"/>
      <c r="E155" s="281"/>
      <c r="F155" s="97">
        <f>F156</f>
        <v>731</v>
      </c>
      <c r="G155" s="97">
        <f>G156</f>
        <v>0</v>
      </c>
      <c r="H155" s="76">
        <f t="shared" si="3"/>
        <v>0</v>
      </c>
    </row>
    <row r="156" spans="1:8" ht="12.75">
      <c r="A156" s="576"/>
      <c r="B156" s="542" t="s">
        <v>481</v>
      </c>
      <c r="C156" s="549"/>
      <c r="D156" s="550" t="s">
        <v>532</v>
      </c>
      <c r="E156" s="282" t="s">
        <v>937</v>
      </c>
      <c r="F156" s="85">
        <v>731</v>
      </c>
      <c r="G156" s="76">
        <v>0</v>
      </c>
      <c r="H156" s="76">
        <f t="shared" si="3"/>
        <v>0</v>
      </c>
    </row>
    <row r="157" spans="1:8" ht="12.75">
      <c r="A157" s="555">
        <v>2</v>
      </c>
      <c r="B157" s="546" t="s">
        <v>580</v>
      </c>
      <c r="C157" s="547" t="s">
        <v>535</v>
      </c>
      <c r="D157" s="548"/>
      <c r="E157" s="281"/>
      <c r="F157" s="97">
        <f>F158</f>
        <v>765</v>
      </c>
      <c r="G157" s="97">
        <f>G158</f>
        <v>0</v>
      </c>
      <c r="H157" s="76">
        <f t="shared" si="3"/>
        <v>0</v>
      </c>
    </row>
    <row r="158" spans="1:8" ht="12.75">
      <c r="A158" s="556"/>
      <c r="B158" s="542" t="s">
        <v>392</v>
      </c>
      <c r="C158" s="549"/>
      <c r="D158" s="550" t="s">
        <v>391</v>
      </c>
      <c r="E158" s="282" t="s">
        <v>171</v>
      </c>
      <c r="F158" s="85">
        <v>765</v>
      </c>
      <c r="G158" s="76">
        <v>0</v>
      </c>
      <c r="H158" s="76">
        <f t="shared" si="3"/>
        <v>0</v>
      </c>
    </row>
    <row r="159" spans="1:8" ht="12.75">
      <c r="A159" s="557">
        <v>3</v>
      </c>
      <c r="B159" s="235" t="s">
        <v>794</v>
      </c>
      <c r="C159" s="236" t="s">
        <v>541</v>
      </c>
      <c r="D159" s="118"/>
      <c r="E159" s="281"/>
      <c r="F159" s="97">
        <f>SUM(F160:F160)</f>
        <v>136779</v>
      </c>
      <c r="G159" s="97">
        <f>SUM(G160:G160)</f>
        <v>140770</v>
      </c>
      <c r="H159" s="76">
        <f t="shared" si="3"/>
        <v>102.91784557570973</v>
      </c>
    </row>
    <row r="160" spans="1:8" ht="12.75">
      <c r="A160" s="552"/>
      <c r="B160" s="74" t="s">
        <v>788</v>
      </c>
      <c r="C160" s="109"/>
      <c r="D160" s="130" t="s">
        <v>543</v>
      </c>
      <c r="E160" s="279">
        <v>2010</v>
      </c>
      <c r="F160" s="76">
        <v>136779</v>
      </c>
      <c r="G160" s="76">
        <v>140770</v>
      </c>
      <c r="H160" s="76">
        <f t="shared" si="3"/>
        <v>102.91784557570973</v>
      </c>
    </row>
    <row r="161" spans="1:8" ht="12.75">
      <c r="A161" s="552">
        <v>4</v>
      </c>
      <c r="B161" s="192" t="s">
        <v>789</v>
      </c>
      <c r="C161" s="193" t="s">
        <v>812</v>
      </c>
      <c r="D161" s="119"/>
      <c r="E161" s="278"/>
      <c r="F161" s="79">
        <f>SUM(F162:F163)</f>
        <v>34103</v>
      </c>
      <c r="G161" s="79">
        <f>SUM(G162:G163)</f>
        <v>3485</v>
      </c>
      <c r="H161" s="76">
        <f t="shared" si="3"/>
        <v>10.219042312992991</v>
      </c>
    </row>
    <row r="162" spans="1:8" ht="12.75">
      <c r="A162" s="552"/>
      <c r="B162" s="107" t="s">
        <v>790</v>
      </c>
      <c r="C162" s="124"/>
      <c r="D162" s="111" t="s">
        <v>813</v>
      </c>
      <c r="E162" s="279">
        <v>2010</v>
      </c>
      <c r="F162" s="76">
        <v>3485</v>
      </c>
      <c r="G162" s="76">
        <v>3485</v>
      </c>
      <c r="H162" s="76">
        <f t="shared" si="3"/>
        <v>100</v>
      </c>
    </row>
    <row r="163" spans="1:8" ht="12.75">
      <c r="A163" s="552"/>
      <c r="B163" s="77" t="s">
        <v>141</v>
      </c>
      <c r="C163" s="113"/>
      <c r="D163" s="111" t="s">
        <v>142</v>
      </c>
      <c r="E163" s="279" t="s">
        <v>937</v>
      </c>
      <c r="F163" s="76">
        <v>30618</v>
      </c>
      <c r="G163" s="76">
        <v>0</v>
      </c>
      <c r="H163" s="76">
        <f t="shared" si="3"/>
        <v>0</v>
      </c>
    </row>
    <row r="164" spans="1:8" ht="12.75">
      <c r="A164" s="558">
        <v>5</v>
      </c>
      <c r="B164" s="664" t="s">
        <v>770</v>
      </c>
      <c r="C164" s="208" t="s">
        <v>603</v>
      </c>
      <c r="D164" s="208"/>
      <c r="E164" s="283"/>
      <c r="F164" s="92"/>
      <c r="G164" s="92">
        <f>G165</f>
        <v>300</v>
      </c>
      <c r="H164" s="76"/>
    </row>
    <row r="165" spans="1:8" ht="12.75">
      <c r="A165" s="557"/>
      <c r="B165" s="77" t="s">
        <v>500</v>
      </c>
      <c r="C165" s="113"/>
      <c r="D165" s="111" t="s">
        <v>609</v>
      </c>
      <c r="E165" s="279"/>
      <c r="F165" s="76"/>
      <c r="G165" s="76">
        <v>300</v>
      </c>
      <c r="H165" s="76"/>
    </row>
    <row r="166" spans="1:8" ht="12.75" customHeight="1">
      <c r="A166" s="552">
        <v>6</v>
      </c>
      <c r="B166" s="106" t="s">
        <v>561</v>
      </c>
      <c r="C166" s="119" t="s">
        <v>562</v>
      </c>
      <c r="D166" s="119"/>
      <c r="E166" s="278"/>
      <c r="F166" s="79">
        <f>SUM(F167:F175)</f>
        <v>4095020</v>
      </c>
      <c r="G166" s="79">
        <f>SUM(G167:G175)</f>
        <v>6100000</v>
      </c>
      <c r="H166" s="76">
        <f t="shared" si="3"/>
        <v>148.96142143383915</v>
      </c>
    </row>
    <row r="167" spans="1:8" ht="14.25" customHeight="1">
      <c r="A167" s="552"/>
      <c r="B167" s="132" t="s">
        <v>811</v>
      </c>
      <c r="C167" s="113"/>
      <c r="D167" s="111" t="s">
        <v>294</v>
      </c>
      <c r="E167" s="279">
        <v>2010</v>
      </c>
      <c r="F167" s="76">
        <v>488000</v>
      </c>
      <c r="G167" s="76">
        <v>489000</v>
      </c>
      <c r="H167" s="76">
        <f t="shared" si="3"/>
        <v>100.20491803278688</v>
      </c>
    </row>
    <row r="168" spans="1:8" ht="12.75">
      <c r="A168" s="552"/>
      <c r="B168" s="125" t="s">
        <v>394</v>
      </c>
      <c r="C168" s="111"/>
      <c r="D168" s="111" t="s">
        <v>295</v>
      </c>
      <c r="E168" s="279">
        <v>2010</v>
      </c>
      <c r="F168" s="76">
        <v>75053</v>
      </c>
      <c r="G168" s="76">
        <v>101000</v>
      </c>
      <c r="H168" s="76">
        <f t="shared" si="3"/>
        <v>134.57156942427352</v>
      </c>
    </row>
    <row r="169" spans="1:8" ht="25.5">
      <c r="A169" s="552"/>
      <c r="B169" s="311" t="s">
        <v>993</v>
      </c>
      <c r="C169" s="111"/>
      <c r="D169" s="111" t="s">
        <v>989</v>
      </c>
      <c r="E169" s="279" t="s">
        <v>937</v>
      </c>
      <c r="F169" s="76">
        <v>2879100</v>
      </c>
      <c r="G169" s="76">
        <v>5151000</v>
      </c>
      <c r="H169" s="76">
        <f t="shared" si="3"/>
        <v>178.91007606543712</v>
      </c>
    </row>
    <row r="170" spans="1:8" ht="25.5">
      <c r="A170" s="552"/>
      <c r="B170" s="311" t="s">
        <v>993</v>
      </c>
      <c r="C170" s="111"/>
      <c r="D170" s="111" t="s">
        <v>989</v>
      </c>
      <c r="E170" s="279" t="s">
        <v>635</v>
      </c>
      <c r="F170" s="76">
        <v>14036</v>
      </c>
      <c r="G170" s="76">
        <v>0</v>
      </c>
      <c r="H170" s="76">
        <f t="shared" si="3"/>
        <v>0</v>
      </c>
    </row>
    <row r="171" spans="1:8" ht="12.75">
      <c r="A171" s="552"/>
      <c r="B171" s="125" t="s">
        <v>838</v>
      </c>
      <c r="C171" s="111"/>
      <c r="D171" s="111" t="s">
        <v>296</v>
      </c>
      <c r="E171" s="279">
        <v>2010</v>
      </c>
      <c r="F171" s="76">
        <v>461738</v>
      </c>
      <c r="G171" s="76">
        <v>328000</v>
      </c>
      <c r="H171" s="76">
        <f t="shared" si="3"/>
        <v>71.03595545525818</v>
      </c>
    </row>
    <row r="172" spans="1:8" ht="12.75">
      <c r="A172" s="552"/>
      <c r="B172" s="74" t="s">
        <v>787</v>
      </c>
      <c r="C172" s="109"/>
      <c r="D172" s="111" t="s">
        <v>298</v>
      </c>
      <c r="E172" s="279">
        <v>2010</v>
      </c>
      <c r="F172" s="76">
        <v>10448</v>
      </c>
      <c r="G172" s="76">
        <v>0</v>
      </c>
      <c r="H172" s="76">
        <f t="shared" si="3"/>
        <v>0</v>
      </c>
    </row>
    <row r="173" spans="1:8" ht="12.75">
      <c r="A173" s="552"/>
      <c r="B173" s="80" t="s">
        <v>786</v>
      </c>
      <c r="C173" s="111"/>
      <c r="D173" s="111" t="s">
        <v>299</v>
      </c>
      <c r="E173" s="279">
        <v>2010</v>
      </c>
      <c r="F173" s="76">
        <v>134179</v>
      </c>
      <c r="G173" s="76">
        <v>0</v>
      </c>
      <c r="H173" s="76">
        <f t="shared" si="3"/>
        <v>0</v>
      </c>
    </row>
    <row r="174" spans="1:8" ht="14.25" customHeight="1">
      <c r="A174" s="552"/>
      <c r="B174" s="190" t="s">
        <v>832</v>
      </c>
      <c r="C174" s="191"/>
      <c r="D174" s="110" t="s">
        <v>300</v>
      </c>
      <c r="E174" s="293">
        <v>2010</v>
      </c>
      <c r="F174" s="98">
        <v>30000</v>
      </c>
      <c r="G174" s="98">
        <v>31000</v>
      </c>
      <c r="H174" s="76">
        <f t="shared" si="3"/>
        <v>103.33333333333334</v>
      </c>
    </row>
    <row r="175" spans="1:8" ht="14.25" customHeight="1">
      <c r="A175" s="558"/>
      <c r="B175" s="173" t="s">
        <v>180</v>
      </c>
      <c r="C175" s="119"/>
      <c r="D175" s="206" t="s">
        <v>181</v>
      </c>
      <c r="E175" s="288" t="s">
        <v>937</v>
      </c>
      <c r="F175" s="75">
        <v>2466</v>
      </c>
      <c r="G175" s="75">
        <v>0</v>
      </c>
      <c r="H175" s="76">
        <f t="shared" si="3"/>
        <v>0</v>
      </c>
    </row>
    <row r="176" spans="1:8" ht="14.25" customHeight="1">
      <c r="A176" s="558">
        <v>7</v>
      </c>
      <c r="B176" s="106" t="s">
        <v>409</v>
      </c>
      <c r="C176" s="119" t="s">
        <v>673</v>
      </c>
      <c r="D176" s="205"/>
      <c r="E176" s="278"/>
      <c r="F176" s="79">
        <f>SUM(F177+F178)</f>
        <v>226708</v>
      </c>
      <c r="G176" s="79">
        <f>SUM(G177+G178)</f>
        <v>0</v>
      </c>
      <c r="H176" s="76">
        <f t="shared" si="3"/>
        <v>0</v>
      </c>
    </row>
    <row r="177" spans="1:8" ht="14.25" customHeight="1">
      <c r="A177" s="559"/>
      <c r="B177" s="173" t="s">
        <v>393</v>
      </c>
      <c r="C177" s="111"/>
      <c r="D177" s="206" t="s">
        <v>684</v>
      </c>
      <c r="E177" s="288" t="s">
        <v>635</v>
      </c>
      <c r="F177" s="75">
        <v>8611</v>
      </c>
      <c r="G177" s="76">
        <v>0</v>
      </c>
      <c r="H177" s="76">
        <f t="shared" si="3"/>
        <v>0</v>
      </c>
    </row>
    <row r="178" spans="1:8" ht="14.25" customHeight="1" thickBot="1">
      <c r="A178" s="557"/>
      <c r="B178" s="132" t="s">
        <v>675</v>
      </c>
      <c r="C178" s="189"/>
      <c r="D178" s="198" t="s">
        <v>684</v>
      </c>
      <c r="E178" s="293">
        <v>2010</v>
      </c>
      <c r="F178" s="98">
        <v>218097</v>
      </c>
      <c r="G178" s="76">
        <v>0</v>
      </c>
      <c r="H178" s="76">
        <f t="shared" si="3"/>
        <v>0</v>
      </c>
    </row>
    <row r="179" spans="1:9" ht="14.25" thickBot="1" thickTop="1">
      <c r="A179" s="339"/>
      <c r="B179" s="272" t="s">
        <v>8</v>
      </c>
      <c r="C179" s="340"/>
      <c r="D179" s="341"/>
      <c r="E179" s="342"/>
      <c r="F179" s="342">
        <f>SUM(F9+F123+F129+F135)</f>
        <v>34025411</v>
      </c>
      <c r="G179" s="342">
        <f>SUM(G9+G123+G129+G135)</f>
        <v>36633498</v>
      </c>
      <c r="H179" s="76">
        <f t="shared" si="3"/>
        <v>107.66511534570442</v>
      </c>
      <c r="I179" t="s">
        <v>466</v>
      </c>
    </row>
    <row r="180" spans="1:7" ht="13.5" thickTop="1">
      <c r="A180" s="56"/>
      <c r="B180" s="599" t="s">
        <v>479</v>
      </c>
      <c r="C180" s="600"/>
      <c r="D180" s="600"/>
      <c r="E180" s="601"/>
      <c r="F180" s="601">
        <f>SUM(F182:F184)</f>
        <v>2580968</v>
      </c>
      <c r="G180" s="741">
        <f>SUM(G181:G184)</f>
        <v>5782840</v>
      </c>
    </row>
    <row r="181" spans="1:7" ht="12.75">
      <c r="A181" s="56"/>
      <c r="B181" s="776" t="s">
        <v>113</v>
      </c>
      <c r="C181" s="574"/>
      <c r="D181" s="574"/>
      <c r="E181" s="777">
        <v>957</v>
      </c>
      <c r="F181" s="777"/>
      <c r="G181" s="778">
        <v>80000</v>
      </c>
    </row>
    <row r="182" spans="1:7" ht="12.75">
      <c r="A182" s="56"/>
      <c r="B182" s="174" t="s">
        <v>110</v>
      </c>
      <c r="C182" s="174"/>
      <c r="D182" s="174"/>
      <c r="E182" s="179">
        <v>952</v>
      </c>
      <c r="F182" s="179">
        <v>713968</v>
      </c>
      <c r="G182" s="76">
        <v>1095540</v>
      </c>
    </row>
    <row r="183" spans="1:7" ht="12.75">
      <c r="A183" s="56"/>
      <c r="B183" s="736" t="s">
        <v>111</v>
      </c>
      <c r="C183" s="737"/>
      <c r="D183" s="737"/>
      <c r="E183" s="738">
        <v>952</v>
      </c>
      <c r="F183" s="739">
        <v>1627000</v>
      </c>
      <c r="G183" s="98">
        <v>4607300</v>
      </c>
    </row>
    <row r="184" spans="1:7" ht="13.5" thickBot="1">
      <c r="A184" s="56"/>
      <c r="B184" s="209" t="s">
        <v>112</v>
      </c>
      <c r="C184" s="210"/>
      <c r="D184" s="210"/>
      <c r="E184" s="211">
        <v>952</v>
      </c>
      <c r="F184" s="212">
        <v>240000</v>
      </c>
      <c r="G184" s="740">
        <v>0</v>
      </c>
    </row>
    <row r="185" spans="1:9" ht="14.25" thickBot="1" thickTop="1">
      <c r="A185" s="56"/>
      <c r="B185" s="213" t="s">
        <v>26</v>
      </c>
      <c r="C185" s="214"/>
      <c r="D185" s="214"/>
      <c r="E185" s="215"/>
      <c r="F185" s="216">
        <f>SUM(F179+F180)</f>
        <v>36606379</v>
      </c>
      <c r="G185" s="579">
        <f>SUM(G179+G180)</f>
        <v>42416338</v>
      </c>
      <c r="I185" s="602" t="s">
        <v>466</v>
      </c>
    </row>
    <row r="186" spans="1:7" ht="13.5" thickTop="1">
      <c r="A186" s="56"/>
      <c r="B186" s="56"/>
      <c r="C186" s="56"/>
      <c r="D186" s="56"/>
      <c r="E186" s="128"/>
      <c r="F186" s="128"/>
      <c r="G186" s="128"/>
    </row>
    <row r="187" spans="1:7" ht="12.75">
      <c r="A187" t="s">
        <v>466</v>
      </c>
      <c r="B187" s="56" t="s">
        <v>466</v>
      </c>
      <c r="C187" s="56"/>
      <c r="D187" s="56"/>
      <c r="E187" s="56"/>
      <c r="F187" s="56"/>
      <c r="G187" s="56" t="s">
        <v>466</v>
      </c>
    </row>
  </sheetData>
  <printOptions/>
  <pageMargins left="1.1811023622047245" right="0" top="0.5905511811023623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3" sqref="E3"/>
    </sheetView>
  </sheetViews>
  <sheetFormatPr defaultColWidth="9.00390625" defaultRowHeight="12.75"/>
  <cols>
    <col min="1" max="1" width="3.25390625" style="0" customWidth="1"/>
    <col min="2" max="2" width="18.875" style="0" customWidth="1"/>
    <col min="3" max="3" width="5.125" style="0" customWidth="1"/>
    <col min="4" max="4" width="5.875" style="0" customWidth="1"/>
    <col min="5" max="5" width="10.25390625" style="0" customWidth="1"/>
    <col min="6" max="6" width="10.125" style="0" customWidth="1"/>
    <col min="7" max="7" width="8.25390625" style="0" customWidth="1"/>
    <col min="8" max="8" width="11.25390625" style="0" customWidth="1"/>
    <col min="9" max="9" width="7.75390625" style="0" customWidth="1"/>
    <col min="10" max="10" width="9.625" style="0" customWidth="1"/>
  </cols>
  <sheetData>
    <row r="1" spans="5:7" ht="16.5">
      <c r="E1" s="603" t="s">
        <v>647</v>
      </c>
      <c r="F1" s="603"/>
      <c r="G1" s="604"/>
    </row>
    <row r="2" spans="5:7" ht="16.5">
      <c r="E2" s="603" t="s">
        <v>19</v>
      </c>
      <c r="F2" s="603"/>
      <c r="G2" s="604"/>
    </row>
    <row r="3" spans="5:7" ht="16.5">
      <c r="E3" s="603" t="s">
        <v>991</v>
      </c>
      <c r="F3" s="603"/>
      <c r="G3" s="604"/>
    </row>
    <row r="4" spans="5:7" ht="16.5">
      <c r="E4" s="603" t="s">
        <v>120</v>
      </c>
      <c r="F4" s="603"/>
      <c r="G4" s="604"/>
    </row>
    <row r="7" spans="1:10" ht="15">
      <c r="A7" s="458"/>
      <c r="B7" s="584" t="s">
        <v>55</v>
      </c>
      <c r="C7" s="584"/>
      <c r="D7" s="584"/>
      <c r="E7" s="584"/>
      <c r="F7" s="584"/>
      <c r="G7" s="584"/>
      <c r="H7" s="584"/>
      <c r="I7" s="489"/>
      <c r="J7" s="489"/>
    </row>
    <row r="8" spans="1:10" ht="15">
      <c r="A8" s="458"/>
      <c r="B8" s="584" t="s">
        <v>758</v>
      </c>
      <c r="C8" s="584"/>
      <c r="D8" s="584"/>
      <c r="E8" s="584"/>
      <c r="F8" s="584"/>
      <c r="G8" s="584"/>
      <c r="H8" s="584"/>
      <c r="I8" s="489"/>
      <c r="J8" s="489"/>
    </row>
    <row r="9" spans="1:10" ht="15">
      <c r="A9" s="458"/>
      <c r="B9" s="584"/>
      <c r="C9" s="584"/>
      <c r="D9" s="584"/>
      <c r="E9" s="584"/>
      <c r="F9" s="584"/>
      <c r="G9" s="584"/>
      <c r="H9" s="584"/>
      <c r="I9" s="489"/>
      <c r="J9" s="489"/>
    </row>
    <row r="10" spans="1:10" ht="15.75" thickBot="1">
      <c r="A10" s="458"/>
      <c r="B10" s="458"/>
      <c r="C10" s="458"/>
      <c r="D10" s="458"/>
      <c r="E10" s="458"/>
      <c r="F10" s="458"/>
      <c r="G10" s="458"/>
      <c r="H10" s="458" t="s">
        <v>83</v>
      </c>
      <c r="I10" s="458"/>
      <c r="J10" s="458"/>
    </row>
    <row r="11" spans="1:10" ht="15.75" thickTop="1">
      <c r="A11" s="605" t="s">
        <v>868</v>
      </c>
      <c r="B11" s="606" t="s">
        <v>463</v>
      </c>
      <c r="C11" s="607"/>
      <c r="D11" s="607"/>
      <c r="E11" s="608" t="s">
        <v>56</v>
      </c>
      <c r="F11" s="609" t="s">
        <v>57</v>
      </c>
      <c r="G11" s="610"/>
      <c r="H11" s="611" t="s">
        <v>650</v>
      </c>
      <c r="I11" s="612"/>
      <c r="J11" s="613" t="s">
        <v>58</v>
      </c>
    </row>
    <row r="12" spans="1:10" ht="15">
      <c r="A12" s="614"/>
      <c r="B12" s="615"/>
      <c r="C12" s="616" t="s">
        <v>59</v>
      </c>
      <c r="D12" s="616" t="s">
        <v>1011</v>
      </c>
      <c r="E12" s="470" t="s">
        <v>60</v>
      </c>
      <c r="F12" s="485" t="s">
        <v>1024</v>
      </c>
      <c r="G12" s="470" t="s">
        <v>1002</v>
      </c>
      <c r="H12" s="485" t="s">
        <v>1024</v>
      </c>
      <c r="I12" s="617" t="s">
        <v>1002</v>
      </c>
      <c r="J12" s="618" t="s">
        <v>197</v>
      </c>
    </row>
    <row r="13" spans="1:10" ht="15">
      <c r="A13" s="614"/>
      <c r="B13" s="615"/>
      <c r="C13" s="616"/>
      <c r="D13" s="616"/>
      <c r="E13" s="470" t="s">
        <v>61</v>
      </c>
      <c r="F13" s="470"/>
      <c r="G13" s="470" t="s">
        <v>869</v>
      </c>
      <c r="H13" s="485"/>
      <c r="I13" s="617" t="s">
        <v>62</v>
      </c>
      <c r="J13" s="618" t="s">
        <v>63</v>
      </c>
    </row>
    <row r="14" spans="1:10" ht="15.75" thickBot="1">
      <c r="A14" s="619"/>
      <c r="B14" s="620"/>
      <c r="C14" s="621"/>
      <c r="D14" s="621"/>
      <c r="E14" s="474"/>
      <c r="F14" s="474"/>
      <c r="G14" s="474"/>
      <c r="H14" s="622"/>
      <c r="I14" s="623" t="s">
        <v>64</v>
      </c>
      <c r="J14" s="624" t="s">
        <v>65</v>
      </c>
    </row>
    <row r="15" spans="1:10" ht="16.5" thickBot="1" thickTop="1">
      <c r="A15" s="625">
        <v>1</v>
      </c>
      <c r="B15" s="626">
        <v>2</v>
      </c>
      <c r="C15" s="627">
        <v>3</v>
      </c>
      <c r="D15" s="627">
        <v>4</v>
      </c>
      <c r="E15" s="622">
        <v>5</v>
      </c>
      <c r="F15" s="622">
        <v>6</v>
      </c>
      <c r="G15" s="622">
        <v>7</v>
      </c>
      <c r="H15" s="622">
        <v>8</v>
      </c>
      <c r="I15" s="623">
        <v>9</v>
      </c>
      <c r="J15" s="624">
        <v>10</v>
      </c>
    </row>
    <row r="16" spans="1:10" ht="15.75" thickTop="1">
      <c r="A16" s="628" t="s">
        <v>864</v>
      </c>
      <c r="B16" s="629" t="s">
        <v>66</v>
      </c>
      <c r="C16" s="630"/>
      <c r="D16" s="630"/>
      <c r="E16" s="631">
        <f aca="true" t="shared" si="0" ref="E16:J16">SUM(E17)</f>
        <v>187677</v>
      </c>
      <c r="F16" s="631">
        <f t="shared" si="0"/>
        <v>6134300</v>
      </c>
      <c r="G16" s="631">
        <f t="shared" si="0"/>
        <v>6000</v>
      </c>
      <c r="H16" s="631">
        <f t="shared" si="0"/>
        <v>6134300</v>
      </c>
      <c r="I16" s="631">
        <f t="shared" si="0"/>
        <v>0</v>
      </c>
      <c r="J16" s="631">
        <f t="shared" si="0"/>
        <v>187677</v>
      </c>
    </row>
    <row r="17" spans="1:10" ht="15">
      <c r="A17" s="632" t="s">
        <v>466</v>
      </c>
      <c r="B17" s="615" t="s">
        <v>67</v>
      </c>
      <c r="C17" s="616">
        <v>700</v>
      </c>
      <c r="D17" s="616">
        <v>70001</v>
      </c>
      <c r="E17" s="633">
        <v>187677</v>
      </c>
      <c r="F17" s="633">
        <v>6134300</v>
      </c>
      <c r="G17" s="633">
        <v>6000</v>
      </c>
      <c r="H17" s="633">
        <v>6134300</v>
      </c>
      <c r="I17" s="634">
        <v>0</v>
      </c>
      <c r="J17" s="471">
        <f>SUM(E17+F17-H17)</f>
        <v>187677</v>
      </c>
    </row>
    <row r="18" spans="1:10" ht="15">
      <c r="A18" s="635" t="s">
        <v>865</v>
      </c>
      <c r="B18" s="636" t="s">
        <v>68</v>
      </c>
      <c r="C18" s="637"/>
      <c r="D18" s="637"/>
      <c r="E18" s="638">
        <f aca="true" t="shared" si="1" ref="E18:J18">SUM(E19:E22)</f>
        <v>27376</v>
      </c>
      <c r="F18" s="638">
        <f t="shared" si="1"/>
        <v>694467</v>
      </c>
      <c r="G18" s="638">
        <f t="shared" si="1"/>
        <v>0</v>
      </c>
      <c r="H18" s="638">
        <f t="shared" si="1"/>
        <v>688201</v>
      </c>
      <c r="I18" s="638">
        <f t="shared" si="1"/>
        <v>0</v>
      </c>
      <c r="J18" s="638">
        <f t="shared" si="1"/>
        <v>33642</v>
      </c>
    </row>
    <row r="19" spans="1:10" ht="15">
      <c r="A19" s="639">
        <v>1</v>
      </c>
      <c r="B19" s="640" t="s">
        <v>707</v>
      </c>
      <c r="C19" s="641">
        <v>801</v>
      </c>
      <c r="D19" s="641">
        <v>80101</v>
      </c>
      <c r="E19" s="642">
        <v>14992</v>
      </c>
      <c r="F19" s="642">
        <v>364202</v>
      </c>
      <c r="G19" s="642">
        <v>0</v>
      </c>
      <c r="H19" s="642">
        <v>355889</v>
      </c>
      <c r="I19" s="643">
        <v>0</v>
      </c>
      <c r="J19" s="644">
        <f>SUM(E19+F19-H19)</f>
        <v>23305</v>
      </c>
    </row>
    <row r="20" spans="1:10" ht="15">
      <c r="A20" s="645">
        <v>2</v>
      </c>
      <c r="B20" s="646" t="s">
        <v>484</v>
      </c>
      <c r="C20" s="647">
        <v>801</v>
      </c>
      <c r="D20" s="647">
        <v>80110</v>
      </c>
      <c r="E20" s="648">
        <v>4246</v>
      </c>
      <c r="F20" s="648">
        <v>188275</v>
      </c>
      <c r="G20" s="648">
        <v>0</v>
      </c>
      <c r="H20" s="648">
        <v>188281</v>
      </c>
      <c r="I20" s="649"/>
      <c r="J20" s="650">
        <f>SUM(E20+F20-H20)</f>
        <v>4240</v>
      </c>
    </row>
    <row r="21" spans="1:10" ht="15">
      <c r="A21" s="632">
        <v>3</v>
      </c>
      <c r="B21" s="615" t="s">
        <v>135</v>
      </c>
      <c r="C21" s="616">
        <v>801</v>
      </c>
      <c r="D21" s="616">
        <v>80104</v>
      </c>
      <c r="E21" s="633">
        <v>5857</v>
      </c>
      <c r="F21" s="633">
        <v>138840</v>
      </c>
      <c r="G21" s="633">
        <v>0</v>
      </c>
      <c r="H21" s="633">
        <v>138600</v>
      </c>
      <c r="I21" s="634"/>
      <c r="J21" s="651">
        <f>SUM(E21+F21-H21)</f>
        <v>6097</v>
      </c>
    </row>
    <row r="22" spans="1:10" ht="15">
      <c r="A22" s="645">
        <v>4</v>
      </c>
      <c r="B22" s="646" t="s">
        <v>69</v>
      </c>
      <c r="C22" s="647">
        <v>852</v>
      </c>
      <c r="D22" s="647">
        <v>85219</v>
      </c>
      <c r="E22" s="648">
        <v>2281</v>
      </c>
      <c r="F22" s="648">
        <v>3150</v>
      </c>
      <c r="G22" s="648"/>
      <c r="H22" s="648">
        <v>5431</v>
      </c>
      <c r="I22" s="649">
        <v>0</v>
      </c>
      <c r="J22" s="650">
        <f>SUM(E22+F22-H22)</f>
        <v>0</v>
      </c>
    </row>
    <row r="23" spans="1:10" ht="14.25">
      <c r="A23" s="652" t="s">
        <v>70</v>
      </c>
      <c r="B23" s="653" t="s">
        <v>71</v>
      </c>
      <c r="C23" s="654"/>
      <c r="D23" s="654"/>
      <c r="E23" s="655">
        <f aca="true" t="shared" si="2" ref="E23:J23">SUM(E16+E18)</f>
        <v>215053</v>
      </c>
      <c r="F23" s="655">
        <f t="shared" si="2"/>
        <v>6828767</v>
      </c>
      <c r="G23" s="655">
        <f t="shared" si="2"/>
        <v>6000</v>
      </c>
      <c r="H23" s="655">
        <f t="shared" si="2"/>
        <v>6822501</v>
      </c>
      <c r="I23" s="655">
        <f t="shared" si="2"/>
        <v>0</v>
      </c>
      <c r="J23" s="655">
        <f t="shared" si="2"/>
        <v>221319</v>
      </c>
    </row>
    <row r="24" spans="1:10" ht="15">
      <c r="A24" s="656"/>
      <c r="B24" s="615"/>
      <c r="C24" s="615"/>
      <c r="D24" s="615"/>
      <c r="E24" s="615"/>
      <c r="F24" s="657"/>
      <c r="G24" s="657"/>
      <c r="H24" s="657"/>
      <c r="I24" s="615"/>
      <c r="J24" s="615"/>
    </row>
    <row r="25" spans="1:10" ht="15">
      <c r="A25" s="656"/>
      <c r="B25" s="615"/>
      <c r="C25" s="615"/>
      <c r="D25" s="615"/>
      <c r="E25" s="615"/>
      <c r="F25" s="657"/>
      <c r="G25" s="657"/>
      <c r="H25" s="657"/>
      <c r="I25" s="615"/>
      <c r="J25" s="615"/>
    </row>
    <row r="26" spans="1:10" ht="15">
      <c r="A26" s="656"/>
      <c r="B26" s="615"/>
      <c r="C26" s="615"/>
      <c r="D26" s="615"/>
      <c r="E26" s="615"/>
      <c r="F26" s="658" t="s">
        <v>466</v>
      </c>
      <c r="G26" s="658"/>
      <c r="H26" s="658"/>
      <c r="I26" s="615"/>
      <c r="J26" s="615"/>
    </row>
    <row r="27" spans="1:10" ht="12.75">
      <c r="A27" s="659"/>
      <c r="B27" s="660"/>
      <c r="C27" s="660"/>
      <c r="D27" s="660"/>
      <c r="E27" s="661"/>
      <c r="F27" s="661"/>
      <c r="G27" s="661"/>
      <c r="H27" s="661"/>
      <c r="I27" s="661"/>
      <c r="J27" s="661"/>
    </row>
    <row r="28" spans="1:10" ht="15">
      <c r="A28" s="659"/>
      <c r="B28" s="615"/>
      <c r="C28" s="615"/>
      <c r="D28" s="615"/>
      <c r="E28" s="662"/>
      <c r="F28" s="663" t="s">
        <v>466</v>
      </c>
      <c r="G28" s="663"/>
      <c r="H28" s="663"/>
      <c r="I28" s="615"/>
      <c r="J28" s="615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31.125" style="0" customWidth="1"/>
  </cols>
  <sheetData>
    <row r="1" spans="1:4" ht="15.75">
      <c r="A1" s="490"/>
      <c r="B1" s="490"/>
      <c r="C1" s="490" t="s">
        <v>20</v>
      </c>
      <c r="D1" s="490"/>
    </row>
    <row r="2" spans="1:4" ht="15.75">
      <c r="A2" s="490"/>
      <c r="B2" s="490"/>
      <c r="C2" s="490" t="s">
        <v>991</v>
      </c>
      <c r="D2" s="490"/>
    </row>
    <row r="3" spans="1:4" ht="15.75">
      <c r="A3" s="490"/>
      <c r="B3" s="490"/>
      <c r="C3" s="490" t="s">
        <v>121</v>
      </c>
      <c r="D3" s="490"/>
    </row>
    <row r="4" spans="1:4" ht="15.75">
      <c r="A4" s="490"/>
      <c r="B4" s="490"/>
      <c r="C4" s="490"/>
      <c r="D4" s="490"/>
    </row>
    <row r="5" spans="1:4" ht="15.75">
      <c r="A5" s="490"/>
      <c r="B5" s="490"/>
      <c r="C5" s="490"/>
      <c r="D5" s="490"/>
    </row>
    <row r="6" spans="1:4" ht="15.75">
      <c r="A6" s="490"/>
      <c r="B6" s="490" t="s">
        <v>466</v>
      </c>
      <c r="C6" s="526" t="s">
        <v>104</v>
      </c>
      <c r="D6" s="490"/>
    </row>
    <row r="7" spans="1:4" ht="15.75">
      <c r="A7" s="490"/>
      <c r="B7" s="490"/>
      <c r="C7" s="526" t="s">
        <v>757</v>
      </c>
      <c r="D7" s="490"/>
    </row>
    <row r="8" spans="1:4" ht="15.75">
      <c r="A8" s="490"/>
      <c r="B8" s="490"/>
      <c r="C8" s="527"/>
      <c r="D8" s="490"/>
    </row>
    <row r="9" spans="1:4" ht="16.5" thickBot="1">
      <c r="A9" s="490"/>
      <c r="B9" s="490"/>
      <c r="C9" s="490"/>
      <c r="D9" s="490" t="s">
        <v>83</v>
      </c>
    </row>
    <row r="10" spans="1:4" ht="17.25" thickBot="1" thickTop="1">
      <c r="A10" s="528" t="s">
        <v>703</v>
      </c>
      <c r="B10" s="528" t="s">
        <v>1011</v>
      </c>
      <c r="C10" s="529" t="s">
        <v>84</v>
      </c>
      <c r="D10" s="528" t="s">
        <v>43</v>
      </c>
    </row>
    <row r="11" spans="1:4" ht="16.5" thickTop="1">
      <c r="A11" s="497"/>
      <c r="B11" s="498"/>
      <c r="C11" s="499"/>
      <c r="D11" s="500"/>
    </row>
    <row r="12" spans="1:5" ht="15.75">
      <c r="A12" s="497">
        <v>921</v>
      </c>
      <c r="B12" s="498">
        <v>92109</v>
      </c>
      <c r="C12" s="499" t="s">
        <v>136</v>
      </c>
      <c r="D12" s="500">
        <v>584834</v>
      </c>
      <c r="E12" t="s">
        <v>466</v>
      </c>
    </row>
    <row r="13" spans="1:4" ht="15.75">
      <c r="A13" s="497"/>
      <c r="B13" s="498"/>
      <c r="C13" s="499" t="s">
        <v>137</v>
      </c>
      <c r="D13" s="500"/>
    </row>
    <row r="14" spans="1:5" ht="15.75">
      <c r="A14" s="497">
        <v>921</v>
      </c>
      <c r="B14" s="498">
        <v>92116</v>
      </c>
      <c r="C14" s="499" t="s">
        <v>138</v>
      </c>
      <c r="D14" s="500">
        <v>218916</v>
      </c>
      <c r="E14" t="s">
        <v>466</v>
      </c>
    </row>
    <row r="15" spans="1:4" ht="15.75">
      <c r="A15" s="497"/>
      <c r="B15" s="501"/>
      <c r="C15" s="499" t="s">
        <v>139</v>
      </c>
      <c r="D15" s="500"/>
    </row>
    <row r="16" spans="1:4" ht="16.5" thickBot="1">
      <c r="A16" s="500"/>
      <c r="B16" s="501"/>
      <c r="C16" s="499"/>
      <c r="D16" s="500"/>
    </row>
    <row r="17" spans="1:4" ht="17.25" thickBot="1" thickTop="1">
      <c r="A17" s="502" t="s">
        <v>466</v>
      </c>
      <c r="B17" s="503" t="s">
        <v>466</v>
      </c>
      <c r="C17" s="504" t="s">
        <v>88</v>
      </c>
      <c r="D17" s="502">
        <f>SUM(D11:D16)</f>
        <v>803750</v>
      </c>
    </row>
    <row r="18" spans="1:4" ht="16.5" thickTop="1">
      <c r="A18" s="505" t="s">
        <v>466</v>
      </c>
      <c r="B18" s="505" t="s">
        <v>466</v>
      </c>
      <c r="C18" s="490"/>
      <c r="D18" s="505" t="s">
        <v>466</v>
      </c>
    </row>
    <row r="19" spans="1:4" ht="15.75">
      <c r="A19" s="490"/>
      <c r="B19" s="490"/>
      <c r="C19" s="490"/>
      <c r="D19" s="490"/>
    </row>
    <row r="20" spans="1:4" ht="15.75">
      <c r="A20" s="490"/>
      <c r="B20" s="490"/>
      <c r="C20" s="490"/>
      <c r="D20" s="490"/>
    </row>
    <row r="21" spans="1:4" ht="15.75">
      <c r="A21" s="490"/>
      <c r="B21" s="490"/>
      <c r="C21" s="158" t="s">
        <v>466</v>
      </c>
      <c r="D21" s="490"/>
    </row>
    <row r="22" spans="1:4" ht="15.75">
      <c r="A22" s="490"/>
      <c r="B22" s="490"/>
      <c r="C22" s="490"/>
      <c r="D22" s="490"/>
    </row>
    <row r="23" spans="1:4" ht="15.75">
      <c r="A23" s="490"/>
      <c r="B23" s="490"/>
      <c r="C23" s="506" t="s">
        <v>466</v>
      </c>
      <c r="D23" s="490"/>
    </row>
    <row r="24" ht="12.75">
      <c r="C24" t="s">
        <v>466</v>
      </c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" sqref="C2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29.75390625" style="0" customWidth="1"/>
  </cols>
  <sheetData>
    <row r="1" spans="1:6" ht="15.75">
      <c r="A1" s="490"/>
      <c r="B1" s="490"/>
      <c r="C1" s="490" t="s">
        <v>21</v>
      </c>
      <c r="D1" s="490"/>
      <c r="E1" s="490"/>
      <c r="F1" s="490"/>
    </row>
    <row r="2" spans="1:6" ht="15.75">
      <c r="A2" s="490"/>
      <c r="B2" s="490"/>
      <c r="C2" s="490" t="s">
        <v>991</v>
      </c>
      <c r="D2" s="490"/>
      <c r="E2" s="490"/>
      <c r="F2" s="490"/>
    </row>
    <row r="3" spans="1:6" ht="15.75">
      <c r="A3" s="490"/>
      <c r="B3" s="490"/>
      <c r="C3" s="490" t="s">
        <v>117</v>
      </c>
      <c r="D3" s="490"/>
      <c r="E3" s="490"/>
      <c r="F3" s="490"/>
    </row>
    <row r="4" spans="1:6" ht="15.75">
      <c r="A4" s="490"/>
      <c r="B4" s="490"/>
      <c r="C4" s="490"/>
      <c r="D4" s="490"/>
      <c r="E4" s="490"/>
      <c r="F4" s="490"/>
    </row>
    <row r="5" spans="1:6" ht="15.75">
      <c r="A5" s="490"/>
      <c r="B5" s="490"/>
      <c r="C5" s="490"/>
      <c r="D5" s="490"/>
      <c r="E5" s="490"/>
      <c r="F5" s="490"/>
    </row>
    <row r="6" spans="1:6" ht="15.75">
      <c r="A6" s="490"/>
      <c r="B6" s="526" t="s">
        <v>637</v>
      </c>
      <c r="C6" s="593"/>
      <c r="D6" s="490"/>
      <c r="E6" s="490"/>
      <c r="F6" s="490"/>
    </row>
    <row r="7" spans="1:6" ht="15.75">
      <c r="A7" s="490"/>
      <c r="B7" s="158" t="s">
        <v>466</v>
      </c>
      <c r="C7" s="526" t="s">
        <v>221</v>
      </c>
      <c r="D7" s="490"/>
      <c r="E7" s="490"/>
      <c r="F7" s="490"/>
    </row>
    <row r="8" spans="1:6" ht="15.75">
      <c r="A8" s="490"/>
      <c r="B8" s="490"/>
      <c r="C8" s="526" t="s">
        <v>222</v>
      </c>
      <c r="D8" s="490"/>
      <c r="E8" s="490"/>
      <c r="F8" s="490"/>
    </row>
    <row r="9" spans="1:6" ht="15.75">
      <c r="A9" s="490"/>
      <c r="B9" s="490"/>
      <c r="C9" s="526"/>
      <c r="D9" s="490"/>
      <c r="E9" s="490"/>
      <c r="F9" s="490"/>
    </row>
    <row r="10" spans="1:6" ht="16.5" thickBot="1">
      <c r="A10" s="490"/>
      <c r="B10" s="490"/>
      <c r="C10" s="526"/>
      <c r="D10" s="490"/>
      <c r="E10" s="490" t="s">
        <v>83</v>
      </c>
      <c r="F10" s="490"/>
    </row>
    <row r="11" spans="1:6" ht="17.25" thickBot="1" thickTop="1">
      <c r="A11" s="528" t="s">
        <v>703</v>
      </c>
      <c r="B11" s="528" t="s">
        <v>1011</v>
      </c>
      <c r="C11" s="529" t="s">
        <v>223</v>
      </c>
      <c r="D11" s="528" t="s">
        <v>448</v>
      </c>
      <c r="E11" s="528" t="s">
        <v>650</v>
      </c>
      <c r="F11" s="490"/>
    </row>
    <row r="12" spans="1:6" ht="16.5" thickTop="1">
      <c r="A12" s="507"/>
      <c r="B12" s="594"/>
      <c r="C12" s="595"/>
      <c r="D12" s="597"/>
      <c r="E12" s="597"/>
      <c r="F12" s="490"/>
    </row>
    <row r="13" spans="1:6" ht="15.75">
      <c r="A13" s="507">
        <v>852</v>
      </c>
      <c r="B13" s="498" t="s">
        <v>301</v>
      </c>
      <c r="C13" s="499" t="s">
        <v>404</v>
      </c>
      <c r="D13" s="500">
        <v>900</v>
      </c>
      <c r="E13" s="500">
        <v>1800</v>
      </c>
      <c r="F13" s="490"/>
    </row>
    <row r="14" spans="1:6" ht="15.75">
      <c r="A14" s="507">
        <v>921</v>
      </c>
      <c r="B14" s="594">
        <v>92116</v>
      </c>
      <c r="C14" s="595" t="s">
        <v>138</v>
      </c>
      <c r="D14" s="596">
        <v>33000</v>
      </c>
      <c r="E14" s="596">
        <v>33000</v>
      </c>
      <c r="F14" s="490"/>
    </row>
    <row r="15" spans="1:6" ht="15.75">
      <c r="A15" s="507"/>
      <c r="B15" s="594"/>
      <c r="C15" s="595" t="s">
        <v>139</v>
      </c>
      <c r="D15" s="597"/>
      <c r="E15" s="597"/>
      <c r="F15" s="490"/>
    </row>
    <row r="16" spans="1:6" ht="16.5" thickBot="1">
      <c r="A16" s="598"/>
      <c r="B16" s="501"/>
      <c r="C16" s="499"/>
      <c r="D16" s="500"/>
      <c r="E16" s="500"/>
      <c r="F16" s="490"/>
    </row>
    <row r="17" spans="1:6" ht="17.25" thickBot="1" thickTop="1">
      <c r="A17" s="502" t="s">
        <v>466</v>
      </c>
      <c r="B17" s="503" t="s">
        <v>466</v>
      </c>
      <c r="C17" s="504" t="s">
        <v>225</v>
      </c>
      <c r="D17" s="502">
        <f>SUM(D13:D16)</f>
        <v>33900</v>
      </c>
      <c r="E17" s="502">
        <f>SUM(E13:E16)</f>
        <v>34800</v>
      </c>
      <c r="F17" s="490"/>
    </row>
    <row r="18" ht="13.5" thickTop="1"/>
  </sheetData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" sqref="B2"/>
    </sheetView>
  </sheetViews>
  <sheetFormatPr defaultColWidth="9.00390625" defaultRowHeight="12.75"/>
  <cols>
    <col min="1" max="1" width="19.00390625" style="0" customWidth="1"/>
    <col min="2" max="2" width="42.75390625" style="0" customWidth="1"/>
    <col min="3" max="3" width="11.25390625" style="0" customWidth="1"/>
  </cols>
  <sheetData>
    <row r="1" spans="1:3" ht="15.75">
      <c r="A1" s="490"/>
      <c r="B1" s="490" t="s">
        <v>22</v>
      </c>
      <c r="C1" s="490"/>
    </row>
    <row r="2" spans="1:3" ht="15.75">
      <c r="A2" s="490"/>
      <c r="B2" s="490" t="s">
        <v>81</v>
      </c>
      <c r="C2" s="490"/>
    </row>
    <row r="3" spans="1:3" ht="15.75">
      <c r="A3" s="490"/>
      <c r="B3" s="490" t="s">
        <v>117</v>
      </c>
      <c r="C3" s="490"/>
    </row>
    <row r="4" spans="1:3" ht="15.75">
      <c r="A4" s="490"/>
      <c r="B4" s="490"/>
      <c r="C4" s="490"/>
    </row>
    <row r="5" spans="1:3" ht="15.75">
      <c r="A5" s="490"/>
      <c r="B5" s="490"/>
      <c r="C5" s="490"/>
    </row>
    <row r="6" spans="1:3" ht="15.75">
      <c r="A6" s="490"/>
      <c r="B6" s="158" t="s">
        <v>54</v>
      </c>
      <c r="C6" s="490"/>
    </row>
    <row r="7" spans="1:3" ht="15.75">
      <c r="A7" s="490"/>
      <c r="B7" s="158" t="s">
        <v>122</v>
      </c>
      <c r="C7" s="490"/>
    </row>
    <row r="8" spans="1:3" ht="16.5" thickBot="1">
      <c r="A8" s="490"/>
      <c r="B8" s="490"/>
      <c r="C8" s="491" t="s">
        <v>83</v>
      </c>
    </row>
    <row r="9" spans="1:3" ht="16.5" thickTop="1">
      <c r="A9" s="492" t="s">
        <v>84</v>
      </c>
      <c r="B9" s="493" t="s">
        <v>125</v>
      </c>
      <c r="C9" s="492" t="s">
        <v>43</v>
      </c>
    </row>
    <row r="10" spans="1:3" ht="16.5" thickBot="1">
      <c r="A10" s="494"/>
      <c r="B10" s="496" t="s">
        <v>126</v>
      </c>
      <c r="C10" s="494" t="s">
        <v>85</v>
      </c>
    </row>
    <row r="11" spans="1:3" ht="16.5" thickTop="1">
      <c r="A11" s="507" t="s">
        <v>466</v>
      </c>
      <c r="B11" s="499" t="s">
        <v>133</v>
      </c>
      <c r="C11" s="500" t="s">
        <v>466</v>
      </c>
    </row>
    <row r="12" spans="1:3" ht="15.75">
      <c r="A12" s="507" t="s">
        <v>127</v>
      </c>
      <c r="B12" s="499" t="s">
        <v>130</v>
      </c>
      <c r="C12" s="500">
        <v>3500</v>
      </c>
    </row>
    <row r="13" spans="1:3" ht="15.75">
      <c r="A13" s="507" t="s">
        <v>128</v>
      </c>
      <c r="B13" s="499" t="s">
        <v>132</v>
      </c>
      <c r="C13" s="500">
        <v>2500</v>
      </c>
    </row>
    <row r="14" spans="1:3" ht="16.5" thickBot="1">
      <c r="A14" s="507" t="s">
        <v>466</v>
      </c>
      <c r="B14" s="499"/>
      <c r="C14" s="500"/>
    </row>
    <row r="15" spans="1:3" ht="17.25" thickBot="1" thickTop="1">
      <c r="A15" s="502" t="s">
        <v>466</v>
      </c>
      <c r="B15" s="504" t="s">
        <v>88</v>
      </c>
      <c r="C15" s="502">
        <f>SUM(C11:C14)</f>
        <v>6000</v>
      </c>
    </row>
    <row r="16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E22" sqref="E22"/>
    </sheetView>
  </sheetViews>
  <sheetFormatPr defaultColWidth="9.00390625" defaultRowHeight="12.75"/>
  <cols>
    <col min="1" max="1" width="4.75390625" style="0" customWidth="1"/>
    <col min="2" max="2" width="46.625" style="0" customWidth="1"/>
    <col min="3" max="3" width="7.00390625" style="0" customWidth="1"/>
    <col min="4" max="4" width="11.00390625" style="0" customWidth="1"/>
  </cols>
  <sheetData>
    <row r="1" spans="1:4" ht="12.75">
      <c r="A1" s="56"/>
      <c r="B1" s="56" t="s">
        <v>648</v>
      </c>
      <c r="C1" s="56" t="s">
        <v>466</v>
      </c>
      <c r="D1" s="56"/>
    </row>
    <row r="2" spans="1:4" ht="12.75">
      <c r="A2" s="56"/>
      <c r="B2" s="56" t="s">
        <v>23</v>
      </c>
      <c r="C2" s="56" t="s">
        <v>466</v>
      </c>
      <c r="D2" s="56"/>
    </row>
    <row r="3" spans="1:4" ht="12.75">
      <c r="A3" s="56"/>
      <c r="B3" s="56" t="s">
        <v>991</v>
      </c>
      <c r="C3" s="56" t="s">
        <v>466</v>
      </c>
      <c r="D3" s="56"/>
    </row>
    <row r="4" spans="1:4" ht="12.75">
      <c r="A4" s="56"/>
      <c r="B4" s="56" t="s">
        <v>117</v>
      </c>
      <c r="C4" s="56" t="s">
        <v>466</v>
      </c>
      <c r="D4" s="56"/>
    </row>
    <row r="5" spans="1:4" ht="12.75">
      <c r="A5" s="56"/>
      <c r="B5" s="56"/>
      <c r="C5" s="56"/>
      <c r="D5" s="56"/>
    </row>
    <row r="6" spans="1:4" ht="15.75">
      <c r="A6" s="56"/>
      <c r="B6" s="158" t="s">
        <v>258</v>
      </c>
      <c r="C6" s="56"/>
      <c r="D6" s="56"/>
    </row>
    <row r="7" spans="1:4" ht="15.75">
      <c r="A7" s="56"/>
      <c r="B7" s="158" t="s">
        <v>638</v>
      </c>
      <c r="C7" s="56"/>
      <c r="D7" s="56" t="s">
        <v>466</v>
      </c>
    </row>
    <row r="8" spans="1:4" ht="15.75">
      <c r="A8" s="56"/>
      <c r="B8" s="158"/>
      <c r="C8" s="56"/>
      <c r="D8" s="56"/>
    </row>
    <row r="9" spans="1:4" ht="15.75">
      <c r="A9" s="56"/>
      <c r="B9" s="158"/>
      <c r="C9" s="56"/>
      <c r="D9" s="56"/>
    </row>
    <row r="10" spans="1:4" ht="13.5" thickBot="1">
      <c r="A10" s="56"/>
      <c r="B10" s="56" t="s">
        <v>259</v>
      </c>
      <c r="C10" s="56"/>
      <c r="D10" s="56" t="s">
        <v>83</v>
      </c>
    </row>
    <row r="11" spans="1:4" ht="13.5" thickTop="1">
      <c r="A11" s="150" t="s">
        <v>868</v>
      </c>
      <c r="B11" s="150" t="s">
        <v>463</v>
      </c>
      <c r="C11" s="150" t="s">
        <v>466</v>
      </c>
      <c r="D11" s="150" t="s">
        <v>863</v>
      </c>
    </row>
    <row r="12" spans="1:4" ht="12.75">
      <c r="A12" s="68"/>
      <c r="B12" s="68"/>
      <c r="C12" s="70" t="s">
        <v>345</v>
      </c>
      <c r="D12" s="156" t="s">
        <v>461</v>
      </c>
    </row>
    <row r="13" spans="1:4" ht="13.5" thickBot="1">
      <c r="A13" s="71"/>
      <c r="B13" s="71"/>
      <c r="C13" s="71"/>
      <c r="D13" s="166" t="s">
        <v>152</v>
      </c>
    </row>
    <row r="14" spans="1:4" ht="14.25" thickBot="1" thickTop="1">
      <c r="A14" s="160" t="s">
        <v>864</v>
      </c>
      <c r="B14" s="160" t="s">
        <v>257</v>
      </c>
      <c r="C14" s="161"/>
      <c r="D14" s="162">
        <f>D15</f>
        <v>15000</v>
      </c>
    </row>
    <row r="15" spans="1:4" ht="12.75">
      <c r="A15" s="68"/>
      <c r="B15" s="68" t="s">
        <v>943</v>
      </c>
      <c r="C15" s="24"/>
      <c r="D15" s="50">
        <v>15000</v>
      </c>
    </row>
    <row r="16" spans="1:4" ht="12.75">
      <c r="A16" s="68"/>
      <c r="B16" s="68" t="s">
        <v>944</v>
      </c>
      <c r="C16" s="24"/>
      <c r="D16" s="50">
        <v>0</v>
      </c>
    </row>
    <row r="17" spans="1:4" ht="13.5" thickBot="1">
      <c r="A17" s="68"/>
      <c r="B17" s="68" t="s">
        <v>945</v>
      </c>
      <c r="C17" s="24"/>
      <c r="D17" s="50">
        <v>0</v>
      </c>
    </row>
    <row r="18" spans="1:4" ht="13.5" thickBot="1">
      <c r="A18" s="163" t="s">
        <v>865</v>
      </c>
      <c r="B18" s="163" t="s">
        <v>247</v>
      </c>
      <c r="C18" s="164"/>
      <c r="D18" s="165">
        <f>SUM(D19:D19)</f>
        <v>105000</v>
      </c>
    </row>
    <row r="19" spans="1:4" ht="12.75">
      <c r="A19" s="156" t="s">
        <v>466</v>
      </c>
      <c r="B19" s="68" t="s">
        <v>809</v>
      </c>
      <c r="C19" s="24" t="s">
        <v>837</v>
      </c>
      <c r="D19" s="50">
        <v>105000</v>
      </c>
    </row>
    <row r="20" spans="1:4" ht="13.5" thickBot="1">
      <c r="A20" s="68"/>
      <c r="B20" s="68"/>
      <c r="C20" s="24"/>
      <c r="D20" s="50"/>
    </row>
    <row r="21" spans="1:4" ht="13.5" thickBot="1">
      <c r="A21" s="163" t="s">
        <v>866</v>
      </c>
      <c r="B21" s="163" t="s">
        <v>248</v>
      </c>
      <c r="C21" s="164"/>
      <c r="D21" s="165">
        <f>SUM(D22+D29)</f>
        <v>120000</v>
      </c>
    </row>
    <row r="22" spans="1:4" ht="12.75">
      <c r="A22" s="156">
        <v>1</v>
      </c>
      <c r="B22" s="273" t="s">
        <v>249</v>
      </c>
      <c r="C22" s="274"/>
      <c r="D22" s="39">
        <f>SUM(D23:D27)</f>
        <v>50000</v>
      </c>
    </row>
    <row r="23" spans="1:4" ht="12.75">
      <c r="A23" s="159" t="s">
        <v>503</v>
      </c>
      <c r="B23" s="68" t="s">
        <v>250</v>
      </c>
      <c r="C23" s="24" t="s">
        <v>251</v>
      </c>
      <c r="D23" s="50">
        <v>4800</v>
      </c>
    </row>
    <row r="24" spans="1:4" ht="12.75">
      <c r="A24" s="159" t="s">
        <v>505</v>
      </c>
      <c r="B24" s="68" t="s">
        <v>523</v>
      </c>
      <c r="C24" s="24" t="s">
        <v>512</v>
      </c>
      <c r="D24" s="50">
        <v>17200</v>
      </c>
    </row>
    <row r="25" spans="1:4" ht="12.75">
      <c r="A25" s="159"/>
      <c r="B25" s="68" t="s">
        <v>639</v>
      </c>
      <c r="C25" s="24"/>
      <c r="D25" s="50"/>
    </row>
    <row r="26" spans="1:4" ht="12.75">
      <c r="A26" s="159"/>
      <c r="B26" s="68" t="s">
        <v>836</v>
      </c>
      <c r="C26" s="24"/>
      <c r="D26" s="50"/>
    </row>
    <row r="27" spans="1:4" ht="12.75">
      <c r="A27" s="159" t="s">
        <v>252</v>
      </c>
      <c r="B27" s="68" t="s">
        <v>602</v>
      </c>
      <c r="C27" s="24" t="s">
        <v>513</v>
      </c>
      <c r="D27" s="50">
        <v>28000</v>
      </c>
    </row>
    <row r="28" spans="1:4" ht="51">
      <c r="A28" s="159"/>
      <c r="B28" s="769" t="s">
        <v>640</v>
      </c>
      <c r="C28" s="24"/>
      <c r="D28" s="50"/>
    </row>
    <row r="29" spans="1:4" ht="12.75">
      <c r="A29" s="156">
        <v>2</v>
      </c>
      <c r="B29" s="273" t="s">
        <v>253</v>
      </c>
      <c r="C29" s="274"/>
      <c r="D29" s="39">
        <f>SUM(D30+D32)</f>
        <v>70000</v>
      </c>
    </row>
    <row r="30" spans="1:4" ht="12.75">
      <c r="A30" s="159" t="s">
        <v>503</v>
      </c>
      <c r="B30" s="68" t="s">
        <v>254</v>
      </c>
      <c r="C30" s="24" t="s">
        <v>255</v>
      </c>
      <c r="D30" s="50">
        <v>30000</v>
      </c>
    </row>
    <row r="31" spans="1:4" ht="12.75">
      <c r="A31" s="159"/>
      <c r="B31" s="68" t="s">
        <v>641</v>
      </c>
      <c r="C31" s="24"/>
      <c r="D31" s="50"/>
    </row>
    <row r="32" spans="1:4" ht="12.75">
      <c r="A32" s="159" t="s">
        <v>505</v>
      </c>
      <c r="B32" s="68" t="s">
        <v>642</v>
      </c>
      <c r="C32" s="24" t="s">
        <v>255</v>
      </c>
      <c r="D32" s="50">
        <v>40000</v>
      </c>
    </row>
    <row r="33" spans="1:4" ht="13.5" thickBot="1">
      <c r="A33" s="68"/>
      <c r="B33" s="68" t="s">
        <v>466</v>
      </c>
      <c r="C33" s="24"/>
      <c r="D33" s="50"/>
    </row>
    <row r="34" spans="1:4" ht="13.5" thickBot="1">
      <c r="A34" s="163" t="s">
        <v>256</v>
      </c>
      <c r="B34" s="163" t="s">
        <v>947</v>
      </c>
      <c r="C34" s="164"/>
      <c r="D34" s="165">
        <f>SUM(D14+D18-D21)</f>
        <v>0</v>
      </c>
    </row>
    <row r="35" spans="1:4" ht="13.5" hidden="1" thickBot="1">
      <c r="A35" s="71"/>
      <c r="B35" s="71"/>
      <c r="C35" s="25"/>
      <c r="D35" s="3"/>
    </row>
    <row r="36" spans="1:4" ht="12.75">
      <c r="A36" s="68"/>
      <c r="B36" s="68" t="s">
        <v>943</v>
      </c>
      <c r="C36" s="24"/>
      <c r="D36" s="50">
        <f>SUM(D14+D18-D21)</f>
        <v>0</v>
      </c>
    </row>
    <row r="37" spans="1:4" ht="12.75">
      <c r="A37" s="68"/>
      <c r="B37" s="68" t="s">
        <v>944</v>
      </c>
      <c r="C37" s="24"/>
      <c r="D37" s="50">
        <v>0</v>
      </c>
    </row>
    <row r="38" spans="1:4" ht="13.5" thickBot="1">
      <c r="A38" s="71"/>
      <c r="B38" s="71" t="s">
        <v>945</v>
      </c>
      <c r="C38" s="25"/>
      <c r="D38" s="3">
        <v>0</v>
      </c>
    </row>
    <row r="39" spans="1:4" ht="13.5" thickTop="1">
      <c r="A39" s="56"/>
      <c r="B39" s="56"/>
      <c r="C39" s="56"/>
      <c r="D39" s="56"/>
    </row>
    <row r="40" spans="1:4" ht="12.75">
      <c r="A40" s="56"/>
      <c r="B40" s="151" t="s">
        <v>466</v>
      </c>
      <c r="C40" s="56"/>
      <c r="D40" s="56" t="s">
        <v>466</v>
      </c>
    </row>
    <row r="41" spans="1:4" ht="12.75">
      <c r="A41" s="56"/>
      <c r="B41" s="56"/>
      <c r="C41" s="56"/>
      <c r="D41" s="56"/>
    </row>
    <row r="42" spans="1:4" ht="12.75">
      <c r="A42" s="56"/>
      <c r="B42" s="56"/>
      <c r="C42" s="56"/>
      <c r="D42" s="56"/>
    </row>
  </sheetData>
  <printOptions/>
  <pageMargins left="1.1811023622047245" right="0" top="1.37795275590551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3"/>
  <sheetViews>
    <sheetView workbookViewId="0" topLeftCell="A1">
      <selection activeCell="D4" sqref="D4"/>
    </sheetView>
  </sheetViews>
  <sheetFormatPr defaultColWidth="9.00390625" defaultRowHeight="12.75"/>
  <cols>
    <col min="1" max="1" width="5.25390625" style="22" customWidth="1"/>
    <col min="2" max="2" width="4.875" style="13" customWidth="1"/>
    <col min="3" max="3" width="40.625" style="0" customWidth="1"/>
    <col min="4" max="4" width="11.00390625" style="0" customWidth="1"/>
    <col min="5" max="5" width="10.125" style="0" customWidth="1"/>
    <col min="6" max="6" width="9.875" style="0" customWidth="1"/>
    <col min="7" max="7" width="6.25390625" style="0" customWidth="1"/>
    <col min="8" max="10" width="9.125" style="684" customWidth="1"/>
  </cols>
  <sheetData>
    <row r="1" spans="1:3" ht="15">
      <c r="A1" s="22" t="s">
        <v>466</v>
      </c>
      <c r="C1" s="169" t="s">
        <v>34</v>
      </c>
    </row>
    <row r="2" spans="1:3" ht="12.75">
      <c r="A2" s="22" t="s">
        <v>466</v>
      </c>
      <c r="C2" s="168" t="s">
        <v>991</v>
      </c>
    </row>
    <row r="3" spans="1:3" ht="12.75">
      <c r="A3" s="22" t="s">
        <v>466</v>
      </c>
      <c r="C3" s="183" t="s">
        <v>131</v>
      </c>
    </row>
    <row r="5" ht="12.75">
      <c r="C5" s="54" t="s">
        <v>177</v>
      </c>
    </row>
    <row r="6" ht="13.5" thickBot="1"/>
    <row r="7" spans="1:10" ht="14.25" thickBot="1" thickTop="1">
      <c r="A7" s="23" t="s">
        <v>462</v>
      </c>
      <c r="B7" s="14"/>
      <c r="C7" s="1" t="s">
        <v>463</v>
      </c>
      <c r="D7" s="171" t="s">
        <v>584</v>
      </c>
      <c r="E7" s="171" t="s">
        <v>863</v>
      </c>
      <c r="F7" s="770" t="s">
        <v>1022</v>
      </c>
      <c r="G7" s="687" t="s">
        <v>771</v>
      </c>
      <c r="H7"/>
      <c r="I7"/>
      <c r="J7"/>
    </row>
    <row r="8" spans="1:10" ht="13.5" thickTop="1">
      <c r="A8" s="24" t="s">
        <v>464</v>
      </c>
      <c r="B8" s="70" t="s">
        <v>345</v>
      </c>
      <c r="C8" s="2" t="s">
        <v>465</v>
      </c>
      <c r="D8" s="686" t="s">
        <v>585</v>
      </c>
      <c r="E8" s="2" t="s">
        <v>449</v>
      </c>
      <c r="F8" s="688" t="s">
        <v>643</v>
      </c>
      <c r="G8" s="295" t="s">
        <v>144</v>
      </c>
      <c r="H8"/>
      <c r="I8"/>
      <c r="J8"/>
    </row>
    <row r="9" spans="1:10" ht="12.75">
      <c r="A9" s="24"/>
      <c r="B9" s="731"/>
      <c r="C9" s="2"/>
      <c r="D9" s="686" t="s">
        <v>870</v>
      </c>
      <c r="E9" s="2" t="s">
        <v>461</v>
      </c>
      <c r="F9" s="688" t="s">
        <v>644</v>
      </c>
      <c r="G9" s="295"/>
      <c r="H9"/>
      <c r="I9"/>
      <c r="J9"/>
    </row>
    <row r="10" spans="1:10" ht="13.5" thickBot="1">
      <c r="A10" s="24"/>
      <c r="B10" s="15" t="s">
        <v>466</v>
      </c>
      <c r="C10" s="50"/>
      <c r="D10" s="4" t="s">
        <v>946</v>
      </c>
      <c r="E10" s="4" t="s">
        <v>152</v>
      </c>
      <c r="F10" s="688" t="s">
        <v>307</v>
      </c>
      <c r="G10" s="295" t="s">
        <v>586</v>
      </c>
      <c r="H10"/>
      <c r="I10"/>
      <c r="J10"/>
    </row>
    <row r="11" spans="1:10" ht="14.25" thickBot="1" thickTop="1">
      <c r="A11" s="581" t="s">
        <v>908</v>
      </c>
      <c r="B11" s="582" t="s">
        <v>909</v>
      </c>
      <c r="C11" s="583">
        <v>3</v>
      </c>
      <c r="D11" s="583">
        <v>4</v>
      </c>
      <c r="E11" s="583">
        <v>5</v>
      </c>
      <c r="F11" s="770">
        <v>6</v>
      </c>
      <c r="G11" s="727" t="s">
        <v>646</v>
      </c>
      <c r="H11"/>
      <c r="I11"/>
      <c r="J11"/>
    </row>
    <row r="12" spans="1:10" ht="14.25" thickBot="1" thickTop="1">
      <c r="A12" s="724" t="s">
        <v>509</v>
      </c>
      <c r="B12" s="725"/>
      <c r="C12" s="726" t="s">
        <v>508</v>
      </c>
      <c r="D12" s="726">
        <f>SUM(D13+D15+D23+D34+D36+D38)</f>
        <v>1333155</v>
      </c>
      <c r="E12" s="726">
        <f>SUM(E13+E15+E23+E34+E36+E38)</f>
        <v>2967625</v>
      </c>
      <c r="F12" s="726">
        <f>SUM(F13+F15+F23+F34+F36+F38)</f>
        <v>0</v>
      </c>
      <c r="G12" s="730">
        <f>E12/D12*100</f>
        <v>222.60164797041602</v>
      </c>
      <c r="H12"/>
      <c r="I12"/>
      <c r="J12"/>
    </row>
    <row r="13" spans="1:10" ht="13.5" thickTop="1">
      <c r="A13" s="24" t="s">
        <v>510</v>
      </c>
      <c r="B13" s="134"/>
      <c r="C13" s="12" t="s">
        <v>467</v>
      </c>
      <c r="D13" s="12">
        <f>D14</f>
        <v>1000</v>
      </c>
      <c r="E13" s="12">
        <f>E14</f>
        <v>1000</v>
      </c>
      <c r="F13" s="12"/>
      <c r="G13" s="10">
        <f>E13/D13*100-100</f>
        <v>0</v>
      </c>
      <c r="H13"/>
      <c r="I13"/>
      <c r="J13"/>
    </row>
    <row r="14" spans="1:10" ht="12.75">
      <c r="A14" s="27"/>
      <c r="B14" s="17" t="s">
        <v>512</v>
      </c>
      <c r="C14" s="6" t="s">
        <v>470</v>
      </c>
      <c r="D14" s="6">
        <v>1000</v>
      </c>
      <c r="E14" s="6">
        <v>1000</v>
      </c>
      <c r="F14" s="6"/>
      <c r="G14" s="6">
        <f>E14/D14*100</f>
        <v>100</v>
      </c>
      <c r="H14"/>
      <c r="I14"/>
      <c r="J14"/>
    </row>
    <row r="15" spans="1:10" ht="12.75">
      <c r="A15" s="26" t="s">
        <v>515</v>
      </c>
      <c r="B15" s="18"/>
      <c r="C15" s="5" t="s">
        <v>402</v>
      </c>
      <c r="D15" s="5">
        <f>SUM(D16:D22)</f>
        <v>6916</v>
      </c>
      <c r="E15" s="5">
        <f>SUM(E16:E22)</f>
        <v>906</v>
      </c>
      <c r="F15" s="5"/>
      <c r="G15" s="6">
        <f aca="true" t="shared" si="0" ref="G15:G78">E15/D15*100</f>
        <v>13.100057836899943</v>
      </c>
      <c r="H15"/>
      <c r="I15"/>
      <c r="J15"/>
    </row>
    <row r="16" spans="1:10" ht="12.75">
      <c r="A16" s="26"/>
      <c r="B16" s="18" t="s">
        <v>564</v>
      </c>
      <c r="C16" s="8" t="s">
        <v>269</v>
      </c>
      <c r="D16" s="6">
        <v>212</v>
      </c>
      <c r="E16" s="6">
        <v>106</v>
      </c>
      <c r="F16" s="6"/>
      <c r="G16" s="6">
        <f t="shared" si="0"/>
        <v>50</v>
      </c>
      <c r="H16"/>
      <c r="I16"/>
      <c r="J16"/>
    </row>
    <row r="17" spans="1:10" ht="12.75">
      <c r="A17" s="26"/>
      <c r="B17" s="18" t="s">
        <v>566</v>
      </c>
      <c r="C17" s="8" t="s">
        <v>270</v>
      </c>
      <c r="D17" s="6">
        <v>2507</v>
      </c>
      <c r="E17" s="6"/>
      <c r="F17" s="6"/>
      <c r="G17" s="6">
        <f t="shared" si="0"/>
        <v>0</v>
      </c>
      <c r="H17"/>
      <c r="I17"/>
      <c r="J17"/>
    </row>
    <row r="18" spans="1:10" ht="12.75">
      <c r="A18" s="26"/>
      <c r="B18" s="18" t="s">
        <v>567</v>
      </c>
      <c r="C18" s="8" t="s">
        <v>477</v>
      </c>
      <c r="D18" s="6">
        <v>1127</v>
      </c>
      <c r="E18" s="6"/>
      <c r="F18" s="6"/>
      <c r="G18" s="6">
        <f t="shared" si="0"/>
        <v>0</v>
      </c>
      <c r="H18"/>
      <c r="I18"/>
      <c r="J18"/>
    </row>
    <row r="19" spans="1:10" ht="12.75">
      <c r="A19" s="26"/>
      <c r="B19" s="18" t="s">
        <v>517</v>
      </c>
      <c r="C19" s="8" t="s">
        <v>472</v>
      </c>
      <c r="D19" s="6">
        <v>626</v>
      </c>
      <c r="E19" s="6"/>
      <c r="F19" s="6"/>
      <c r="G19" s="6">
        <f t="shared" si="0"/>
        <v>0</v>
      </c>
      <c r="H19"/>
      <c r="I19"/>
      <c r="J19"/>
    </row>
    <row r="20" spans="1:10" ht="12.75">
      <c r="A20" s="26"/>
      <c r="B20" s="18" t="s">
        <v>518</v>
      </c>
      <c r="C20" s="8" t="s">
        <v>473</v>
      </c>
      <c r="D20" s="6">
        <v>90</v>
      </c>
      <c r="E20" s="6"/>
      <c r="F20" s="6"/>
      <c r="G20" s="6">
        <f t="shared" si="0"/>
        <v>0</v>
      </c>
      <c r="H20"/>
      <c r="I20"/>
      <c r="J20"/>
    </row>
    <row r="21" spans="1:10" ht="12.75">
      <c r="A21" s="26"/>
      <c r="B21" s="18" t="s">
        <v>512</v>
      </c>
      <c r="C21" s="8" t="s">
        <v>523</v>
      </c>
      <c r="D21" s="6">
        <v>2214</v>
      </c>
      <c r="E21" s="6">
        <v>800</v>
      </c>
      <c r="F21" s="6"/>
      <c r="G21" s="6">
        <f t="shared" si="0"/>
        <v>36.133694670280036</v>
      </c>
      <c r="H21"/>
      <c r="I21"/>
      <c r="J21"/>
    </row>
    <row r="22" spans="1:10" ht="12.75">
      <c r="A22" s="26"/>
      <c r="B22" s="18" t="s">
        <v>271</v>
      </c>
      <c r="C22" s="8" t="s">
        <v>272</v>
      </c>
      <c r="D22" s="6">
        <v>140</v>
      </c>
      <c r="E22" s="6"/>
      <c r="F22" s="6"/>
      <c r="G22" s="6">
        <f t="shared" si="0"/>
        <v>0</v>
      </c>
      <c r="H22"/>
      <c r="I22"/>
      <c r="J22"/>
    </row>
    <row r="23" spans="1:10" ht="12.75">
      <c r="A23" s="27" t="s">
        <v>519</v>
      </c>
      <c r="B23" s="18" t="s">
        <v>466</v>
      </c>
      <c r="C23" s="5" t="s">
        <v>520</v>
      </c>
      <c r="D23" s="5">
        <f>SUM(D24+D25)</f>
        <v>1299089</v>
      </c>
      <c r="E23" s="5">
        <f>SUM(E24+E25)</f>
        <v>2951969</v>
      </c>
      <c r="F23" s="5"/>
      <c r="G23" s="6">
        <f t="shared" si="0"/>
        <v>227.2337769005819</v>
      </c>
      <c r="H23"/>
      <c r="I23"/>
      <c r="J23"/>
    </row>
    <row r="24" spans="1:10" ht="12.75">
      <c r="A24" s="27"/>
      <c r="B24" s="18" t="s">
        <v>513</v>
      </c>
      <c r="C24" s="8" t="s">
        <v>776</v>
      </c>
      <c r="D24" s="6">
        <v>1921</v>
      </c>
      <c r="E24" s="6">
        <v>0</v>
      </c>
      <c r="F24" s="6"/>
      <c r="G24" s="6">
        <f t="shared" si="0"/>
        <v>0</v>
      </c>
      <c r="H24"/>
      <c r="I24"/>
      <c r="J24"/>
    </row>
    <row r="25" spans="1:10" ht="12.75">
      <c r="A25" s="27"/>
      <c r="B25" s="18"/>
      <c r="C25" s="8" t="s">
        <v>273</v>
      </c>
      <c r="D25" s="6">
        <f>SUM(D26:D33)</f>
        <v>1297168</v>
      </c>
      <c r="E25" s="6">
        <f>SUM(E26:E33)</f>
        <v>2951969</v>
      </c>
      <c r="F25" s="6"/>
      <c r="G25" s="6">
        <f t="shared" si="0"/>
        <v>227.5702915890617</v>
      </c>
      <c r="H25"/>
      <c r="I25"/>
      <c r="J25"/>
    </row>
    <row r="26" spans="1:10" ht="12.75">
      <c r="A26" s="27"/>
      <c r="B26" s="18" t="s">
        <v>521</v>
      </c>
      <c r="C26" s="8" t="s">
        <v>182</v>
      </c>
      <c r="D26" s="689">
        <v>2017</v>
      </c>
      <c r="E26" s="692">
        <v>128546</v>
      </c>
      <c r="F26" s="771"/>
      <c r="G26" s="6">
        <f t="shared" si="0"/>
        <v>6373.1284085275165</v>
      </c>
      <c r="H26" t="s">
        <v>466</v>
      </c>
      <c r="I26"/>
      <c r="J26"/>
    </row>
    <row r="27" spans="1:10" ht="12.75">
      <c r="A27" s="27"/>
      <c r="B27" s="18" t="s">
        <v>969</v>
      </c>
      <c r="C27" s="8" t="s">
        <v>193</v>
      </c>
      <c r="D27" s="689">
        <v>6270</v>
      </c>
      <c r="E27" s="692">
        <v>174959</v>
      </c>
      <c r="F27" s="771"/>
      <c r="G27" s="6">
        <f t="shared" si="0"/>
        <v>2790.414673046252</v>
      </c>
      <c r="H27"/>
      <c r="I27"/>
      <c r="J27"/>
    </row>
    <row r="28" spans="1:10" ht="12.75">
      <c r="A28" s="27"/>
      <c r="B28" s="18" t="s">
        <v>274</v>
      </c>
      <c r="C28" s="8" t="s">
        <v>433</v>
      </c>
      <c r="D28" s="689">
        <v>1241294</v>
      </c>
      <c r="E28" s="692">
        <v>0</v>
      </c>
      <c r="F28" s="771"/>
      <c r="G28" s="6">
        <f t="shared" si="0"/>
        <v>0</v>
      </c>
      <c r="H28"/>
      <c r="I28"/>
      <c r="J28"/>
    </row>
    <row r="29" spans="1:10" ht="12.75">
      <c r="A29" s="27"/>
      <c r="B29" s="18" t="s">
        <v>969</v>
      </c>
      <c r="C29" s="8" t="s">
        <v>191</v>
      </c>
      <c r="D29" s="689">
        <v>12508</v>
      </c>
      <c r="E29" s="692">
        <v>774639</v>
      </c>
      <c r="F29" s="771"/>
      <c r="G29" s="6">
        <f t="shared" si="0"/>
        <v>6193.148385033579</v>
      </c>
      <c r="H29"/>
      <c r="I29"/>
      <c r="J29"/>
    </row>
    <row r="30" spans="1:10" ht="12.75">
      <c r="A30" s="27"/>
      <c r="B30" s="18" t="s">
        <v>274</v>
      </c>
      <c r="C30" s="8" t="s">
        <v>183</v>
      </c>
      <c r="D30" s="689">
        <v>34247</v>
      </c>
      <c r="E30" s="692">
        <v>1830825</v>
      </c>
      <c r="F30" s="771"/>
      <c r="G30" s="6">
        <f t="shared" si="0"/>
        <v>5345.942710310392</v>
      </c>
      <c r="H30"/>
      <c r="I30"/>
      <c r="J30"/>
    </row>
    <row r="31" spans="1:10" ht="12.75">
      <c r="A31" s="27"/>
      <c r="B31" s="18" t="s">
        <v>521</v>
      </c>
      <c r="C31" s="8" t="s">
        <v>977</v>
      </c>
      <c r="D31" s="689"/>
      <c r="E31" s="692">
        <v>40000</v>
      </c>
      <c r="F31" s="771"/>
      <c r="G31" s="6" t="s">
        <v>466</v>
      </c>
      <c r="H31"/>
      <c r="I31"/>
      <c r="J31"/>
    </row>
    <row r="32" spans="1:10" ht="25.5">
      <c r="A32" s="27"/>
      <c r="B32" s="18" t="s">
        <v>969</v>
      </c>
      <c r="C32" s="578" t="s">
        <v>192</v>
      </c>
      <c r="D32" s="689"/>
      <c r="E32" s="692">
        <v>3000</v>
      </c>
      <c r="F32" s="771"/>
      <c r="G32" s="6" t="s">
        <v>466</v>
      </c>
      <c r="H32"/>
      <c r="I32"/>
      <c r="J32"/>
    </row>
    <row r="33" spans="1:10" ht="12.75">
      <c r="A33" s="27"/>
      <c r="B33" s="18" t="s">
        <v>521</v>
      </c>
      <c r="C33" s="8" t="s">
        <v>434</v>
      </c>
      <c r="D33" s="689">
        <v>832</v>
      </c>
      <c r="E33" s="692">
        <v>0</v>
      </c>
      <c r="F33" s="771"/>
      <c r="G33" s="6">
        <f t="shared" si="0"/>
        <v>0</v>
      </c>
      <c r="H33"/>
      <c r="I33"/>
      <c r="J33"/>
    </row>
    <row r="34" spans="1:10" ht="12.75">
      <c r="A34" s="26" t="s">
        <v>511</v>
      </c>
      <c r="B34" s="17" t="s">
        <v>466</v>
      </c>
      <c r="C34" s="7" t="s">
        <v>471</v>
      </c>
      <c r="D34" s="7">
        <f>D35</f>
        <v>550</v>
      </c>
      <c r="E34" s="7">
        <f>E35</f>
        <v>550</v>
      </c>
      <c r="F34" s="7"/>
      <c r="G34" s="6">
        <f t="shared" si="0"/>
        <v>100</v>
      </c>
      <c r="H34"/>
      <c r="I34"/>
      <c r="J34"/>
    </row>
    <row r="35" spans="1:10" ht="12.75">
      <c r="A35" s="26"/>
      <c r="B35" s="17" t="s">
        <v>513</v>
      </c>
      <c r="C35" s="8" t="s">
        <v>435</v>
      </c>
      <c r="D35" s="8">
        <v>550</v>
      </c>
      <c r="E35" s="6">
        <v>550</v>
      </c>
      <c r="F35" s="6"/>
      <c r="G35" s="6">
        <f t="shared" si="0"/>
        <v>100</v>
      </c>
      <c r="H35"/>
      <c r="I35"/>
      <c r="J35"/>
    </row>
    <row r="36" spans="1:10" ht="12.75">
      <c r="A36" s="26" t="s">
        <v>383</v>
      </c>
      <c r="B36" s="17"/>
      <c r="C36" s="5" t="s">
        <v>386</v>
      </c>
      <c r="D36" s="5">
        <f>D37</f>
        <v>10800</v>
      </c>
      <c r="E36" s="5">
        <f>E37</f>
        <v>10800</v>
      </c>
      <c r="F36" s="5"/>
      <c r="G36" s="6">
        <f t="shared" si="0"/>
        <v>100</v>
      </c>
      <c r="H36"/>
      <c r="I36"/>
      <c r="J36"/>
    </row>
    <row r="37" spans="1:10" ht="12.75">
      <c r="A37" s="26"/>
      <c r="B37" s="17" t="s">
        <v>387</v>
      </c>
      <c r="C37" s="6" t="s">
        <v>388</v>
      </c>
      <c r="D37" s="6">
        <v>10800</v>
      </c>
      <c r="E37" s="6">
        <v>10800</v>
      </c>
      <c r="F37" s="6"/>
      <c r="G37" s="6">
        <f t="shared" si="0"/>
        <v>100</v>
      </c>
      <c r="H37"/>
      <c r="I37"/>
      <c r="J37"/>
    </row>
    <row r="38" spans="1:10" ht="12.75">
      <c r="A38" s="27" t="s">
        <v>522</v>
      </c>
      <c r="B38" s="18"/>
      <c r="C38" s="7" t="s">
        <v>474</v>
      </c>
      <c r="D38" s="5">
        <f>SUM(D39:D43)</f>
        <v>14800</v>
      </c>
      <c r="E38" s="5">
        <f>SUM(E39:E43)</f>
        <v>2400</v>
      </c>
      <c r="F38" s="5"/>
      <c r="G38" s="6">
        <f t="shared" si="0"/>
        <v>16.216216216216218</v>
      </c>
      <c r="H38"/>
      <c r="I38"/>
      <c r="J38"/>
    </row>
    <row r="39" spans="1:10" ht="12.75">
      <c r="A39" s="27"/>
      <c r="B39" s="18" t="s">
        <v>266</v>
      </c>
      <c r="C39" s="6" t="s">
        <v>973</v>
      </c>
      <c r="D39" s="8">
        <v>0</v>
      </c>
      <c r="E39" s="8">
        <v>1700</v>
      </c>
      <c r="F39" s="8"/>
      <c r="G39" s="6" t="s">
        <v>466</v>
      </c>
      <c r="H39"/>
      <c r="I39"/>
      <c r="J39"/>
    </row>
    <row r="40" spans="1:10" ht="12.75">
      <c r="A40" s="27"/>
      <c r="B40" s="18" t="s">
        <v>564</v>
      </c>
      <c r="C40" s="6" t="s">
        <v>974</v>
      </c>
      <c r="D40" s="6">
        <v>1000</v>
      </c>
      <c r="E40" s="6"/>
      <c r="F40" s="6"/>
      <c r="G40" s="6">
        <f t="shared" si="0"/>
        <v>0</v>
      </c>
      <c r="H40"/>
      <c r="I40"/>
      <c r="J40"/>
    </row>
    <row r="41" spans="1:10" ht="12.75">
      <c r="A41" s="27"/>
      <c r="B41" s="18" t="s">
        <v>512</v>
      </c>
      <c r="C41" s="6" t="s">
        <v>275</v>
      </c>
      <c r="D41" s="6">
        <v>1800</v>
      </c>
      <c r="E41" s="6"/>
      <c r="F41" s="6"/>
      <c r="G41" s="6">
        <f t="shared" si="0"/>
        <v>0</v>
      </c>
      <c r="H41"/>
      <c r="I41"/>
      <c r="J41"/>
    </row>
    <row r="42" spans="1:10" ht="12.75">
      <c r="A42" s="27"/>
      <c r="B42" s="18" t="s">
        <v>858</v>
      </c>
      <c r="C42" s="6" t="s">
        <v>975</v>
      </c>
      <c r="D42" s="6">
        <v>350</v>
      </c>
      <c r="E42" s="6"/>
      <c r="F42" s="6"/>
      <c r="G42" s="6">
        <f t="shared" si="0"/>
        <v>0</v>
      </c>
      <c r="H42"/>
      <c r="I42"/>
      <c r="J42"/>
    </row>
    <row r="43" spans="1:10" ht="13.5" thickBot="1">
      <c r="A43" s="27"/>
      <c r="B43" s="18" t="s">
        <v>513</v>
      </c>
      <c r="C43" s="8" t="s">
        <v>976</v>
      </c>
      <c r="D43" s="8">
        <v>11650</v>
      </c>
      <c r="E43" s="6">
        <v>700</v>
      </c>
      <c r="F43" s="32"/>
      <c r="G43" s="32">
        <f t="shared" si="0"/>
        <v>6.008583690987124</v>
      </c>
      <c r="H43"/>
      <c r="I43"/>
      <c r="J43"/>
    </row>
    <row r="44" spans="1:10" ht="14.25" thickBot="1" thickTop="1">
      <c r="A44" s="34" t="s">
        <v>556</v>
      </c>
      <c r="B44" s="35"/>
      <c r="C44" s="36" t="s">
        <v>557</v>
      </c>
      <c r="D44" s="37">
        <f>D45</f>
        <v>0</v>
      </c>
      <c r="E44" s="37">
        <f>E45</f>
        <v>50000</v>
      </c>
      <c r="F44" s="37"/>
      <c r="G44" s="730"/>
      <c r="H44"/>
      <c r="I44"/>
      <c r="J44"/>
    </row>
    <row r="45" spans="1:10" ht="13.5" thickTop="1">
      <c r="A45" s="562" t="s">
        <v>558</v>
      </c>
      <c r="B45" s="19" t="s">
        <v>466</v>
      </c>
      <c r="C45" s="9" t="s">
        <v>559</v>
      </c>
      <c r="D45" s="10">
        <f>D46</f>
        <v>0</v>
      </c>
      <c r="E45" s="10">
        <f>E46</f>
        <v>50000</v>
      </c>
      <c r="F45" s="10"/>
      <c r="G45" s="10"/>
      <c r="H45"/>
      <c r="I45"/>
      <c r="J45"/>
    </row>
    <row r="46" spans="1:10" ht="13.5" thickBot="1">
      <c r="A46" s="24"/>
      <c r="B46" s="15" t="s">
        <v>521</v>
      </c>
      <c r="C46" s="50" t="s">
        <v>560</v>
      </c>
      <c r="D46" s="11"/>
      <c r="E46" s="691">
        <v>50000</v>
      </c>
      <c r="F46" s="772"/>
      <c r="G46" s="32"/>
      <c r="H46"/>
      <c r="I46"/>
      <c r="J46"/>
    </row>
    <row r="47" spans="1:10" ht="14.25" thickBot="1" thickTop="1">
      <c r="A47" s="34" t="s">
        <v>525</v>
      </c>
      <c r="B47" s="35"/>
      <c r="C47" s="37" t="s">
        <v>524</v>
      </c>
      <c r="D47" s="37">
        <f>SUM(D48+D50+D52+D56)</f>
        <v>716476</v>
      </c>
      <c r="E47" s="37">
        <f>SUM(E48+E50+E52+E56)</f>
        <v>874125</v>
      </c>
      <c r="F47" s="37"/>
      <c r="G47" s="730">
        <f t="shared" si="0"/>
        <v>122.00338880855743</v>
      </c>
      <c r="H47"/>
      <c r="I47"/>
      <c r="J47"/>
    </row>
    <row r="48" spans="1:10" ht="13.5" thickTop="1">
      <c r="A48" s="508" t="s">
        <v>164</v>
      </c>
      <c r="B48" s="509"/>
      <c r="C48" s="512" t="s">
        <v>143</v>
      </c>
      <c r="D48" s="512">
        <f>D49</f>
        <v>116565</v>
      </c>
      <c r="E48" s="512">
        <f>E49</f>
        <v>0</v>
      </c>
      <c r="F48" s="512"/>
      <c r="G48" s="10">
        <f t="shared" si="0"/>
        <v>0</v>
      </c>
      <c r="H48"/>
      <c r="I48"/>
      <c r="J48"/>
    </row>
    <row r="49" spans="1:10" ht="12.75">
      <c r="A49" s="510"/>
      <c r="B49" s="17" t="s">
        <v>516</v>
      </c>
      <c r="C49" s="6" t="s">
        <v>154</v>
      </c>
      <c r="D49" s="6">
        <v>116565</v>
      </c>
      <c r="E49" s="6"/>
      <c r="F49" s="6"/>
      <c r="G49" s="6">
        <f t="shared" si="0"/>
        <v>0</v>
      </c>
      <c r="H49"/>
      <c r="I49"/>
      <c r="J49"/>
    </row>
    <row r="50" spans="1:10" ht="12.75">
      <c r="A50" s="508" t="s">
        <v>185</v>
      </c>
      <c r="B50" s="134"/>
      <c r="C50" s="12" t="s">
        <v>186</v>
      </c>
      <c r="D50" s="12">
        <f>D51</f>
        <v>28500</v>
      </c>
      <c r="E50" s="12">
        <f>E51</f>
        <v>0</v>
      </c>
      <c r="F50" s="12"/>
      <c r="G50" s="6">
        <f t="shared" si="0"/>
        <v>0</v>
      </c>
      <c r="H50"/>
      <c r="I50"/>
      <c r="J50"/>
    </row>
    <row r="51" spans="1:10" ht="12.75">
      <c r="A51" s="508"/>
      <c r="B51" s="134" t="s">
        <v>516</v>
      </c>
      <c r="C51" s="10" t="s">
        <v>154</v>
      </c>
      <c r="D51" s="10">
        <v>28500</v>
      </c>
      <c r="E51" s="6"/>
      <c r="F51" s="6"/>
      <c r="G51" s="6">
        <f t="shared" si="0"/>
        <v>0</v>
      </c>
      <c r="H51"/>
      <c r="I51"/>
      <c r="J51"/>
    </row>
    <row r="52" spans="1:10" ht="12.75">
      <c r="A52" s="24" t="s">
        <v>526</v>
      </c>
      <c r="B52" s="19"/>
      <c r="C52" s="12" t="s">
        <v>527</v>
      </c>
      <c r="D52" s="33">
        <f>SUM(D53:D53)</f>
        <v>89357</v>
      </c>
      <c r="E52" s="33">
        <f>SUM(E53:E53)</f>
        <v>86435</v>
      </c>
      <c r="F52" s="33"/>
      <c r="G52" s="6">
        <f t="shared" si="0"/>
        <v>96.72997079132021</v>
      </c>
      <c r="H52"/>
      <c r="I52"/>
      <c r="J52"/>
    </row>
    <row r="53" spans="1:10" ht="12.75">
      <c r="A53" s="24"/>
      <c r="B53" s="19"/>
      <c r="C53" s="9" t="s">
        <v>604</v>
      </c>
      <c r="D53" s="689">
        <f>SUM(D54:D55)</f>
        <v>89357</v>
      </c>
      <c r="E53" s="692">
        <f>SUM(E54:E55)</f>
        <v>86435</v>
      </c>
      <c r="F53" s="771"/>
      <c r="G53" s="6">
        <f t="shared" si="0"/>
        <v>96.72997079132021</v>
      </c>
      <c r="H53"/>
      <c r="I53"/>
      <c r="J53"/>
    </row>
    <row r="54" spans="1:10" ht="12.75">
      <c r="A54" s="157"/>
      <c r="B54" s="19" t="s">
        <v>460</v>
      </c>
      <c r="C54" s="9" t="s">
        <v>551</v>
      </c>
      <c r="D54" s="9">
        <v>52335</v>
      </c>
      <c r="E54" s="6">
        <v>20000</v>
      </c>
      <c r="F54" s="6"/>
      <c r="G54" s="6">
        <f>E54/D54*100</f>
        <v>38.215343460399346</v>
      </c>
      <c r="H54"/>
      <c r="I54"/>
      <c r="J54"/>
    </row>
    <row r="55" spans="1:10" ht="25.5">
      <c r="A55" s="27"/>
      <c r="B55" s="18" t="s">
        <v>460</v>
      </c>
      <c r="C55" s="578" t="s">
        <v>175</v>
      </c>
      <c r="D55" s="689">
        <v>37022</v>
      </c>
      <c r="E55" s="692">
        <v>66435</v>
      </c>
      <c r="F55" s="771"/>
      <c r="G55" s="6">
        <f t="shared" si="0"/>
        <v>179.4473556263843</v>
      </c>
      <c r="H55"/>
      <c r="I55"/>
      <c r="J55"/>
    </row>
    <row r="56" spans="1:10" ht="12.75">
      <c r="A56" s="27" t="s">
        <v>528</v>
      </c>
      <c r="B56" s="18"/>
      <c r="C56" s="7" t="s">
        <v>529</v>
      </c>
      <c r="D56" s="5">
        <f>SUM(D57:D60)</f>
        <v>482054</v>
      </c>
      <c r="E56" s="5">
        <f>SUM(E57:E60)</f>
        <v>787690</v>
      </c>
      <c r="F56" s="5"/>
      <c r="G56" s="6">
        <f t="shared" si="0"/>
        <v>163.4028552817734</v>
      </c>
      <c r="H56"/>
      <c r="I56"/>
      <c r="J56"/>
    </row>
    <row r="57" spans="1:10" ht="12.75">
      <c r="A57" s="27"/>
      <c r="B57" s="18" t="s">
        <v>512</v>
      </c>
      <c r="C57" s="31" t="s">
        <v>275</v>
      </c>
      <c r="D57" s="8">
        <v>6100</v>
      </c>
      <c r="E57" s="6">
        <v>0</v>
      </c>
      <c r="F57" s="6"/>
      <c r="G57" s="6">
        <f t="shared" si="0"/>
        <v>0</v>
      </c>
      <c r="H57"/>
      <c r="I57"/>
      <c r="J57"/>
    </row>
    <row r="58" spans="1:10" ht="12.75">
      <c r="A58" s="27"/>
      <c r="B58" s="18" t="s">
        <v>516</v>
      </c>
      <c r="C58" s="8" t="s">
        <v>905</v>
      </c>
      <c r="D58" s="6">
        <v>146754</v>
      </c>
      <c r="E58" s="6">
        <v>131000</v>
      </c>
      <c r="F58" s="6"/>
      <c r="G58" s="6">
        <f t="shared" si="0"/>
        <v>89.26502855118089</v>
      </c>
      <c r="H58"/>
      <c r="I58"/>
      <c r="J58"/>
    </row>
    <row r="59" spans="1:10" ht="12.75">
      <c r="A59" s="27"/>
      <c r="B59" s="18" t="s">
        <v>513</v>
      </c>
      <c r="C59" s="9" t="s">
        <v>276</v>
      </c>
      <c r="D59" s="6">
        <v>115200</v>
      </c>
      <c r="E59" s="6">
        <v>114000</v>
      </c>
      <c r="F59" s="6"/>
      <c r="G59" s="6">
        <f t="shared" si="0"/>
        <v>98.95833333333334</v>
      </c>
      <c r="H59"/>
      <c r="I59"/>
      <c r="J59"/>
    </row>
    <row r="60" spans="1:10" ht="12.75">
      <c r="A60" s="27"/>
      <c r="B60" s="18"/>
      <c r="C60" s="8" t="s">
        <v>604</v>
      </c>
      <c r="D60" s="6">
        <f>SUM(D61:D66)</f>
        <v>214000</v>
      </c>
      <c r="E60" s="6">
        <f>SUM(E61:E66)</f>
        <v>542690</v>
      </c>
      <c r="F60" s="6"/>
      <c r="G60" s="6">
        <f t="shared" si="0"/>
        <v>253.59345794392522</v>
      </c>
      <c r="H60"/>
      <c r="I60"/>
      <c r="J60"/>
    </row>
    <row r="61" spans="1:10" ht="12.75">
      <c r="A61" s="27"/>
      <c r="B61" s="18" t="s">
        <v>664</v>
      </c>
      <c r="C61" s="8" t="s">
        <v>176</v>
      </c>
      <c r="D61" s="689">
        <v>9000</v>
      </c>
      <c r="E61" s="692">
        <v>12000</v>
      </c>
      <c r="F61" s="771"/>
      <c r="G61" s="6">
        <f t="shared" si="0"/>
        <v>133.33333333333331</v>
      </c>
      <c r="H61"/>
      <c r="I61"/>
      <c r="J61"/>
    </row>
    <row r="62" spans="1:10" ht="12.75">
      <c r="A62" s="27"/>
      <c r="B62" s="18" t="s">
        <v>521</v>
      </c>
      <c r="C62" s="8" t="s">
        <v>10</v>
      </c>
      <c r="D62" s="689"/>
      <c r="E62" s="692">
        <v>190000</v>
      </c>
      <c r="F62" s="771"/>
      <c r="G62" s="6"/>
      <c r="H62"/>
      <c r="I62"/>
      <c r="J62"/>
    </row>
    <row r="63" spans="1:10" ht="12.75">
      <c r="A63" s="27"/>
      <c r="B63" s="18" t="s">
        <v>521</v>
      </c>
      <c r="C63" s="8" t="s">
        <v>912</v>
      </c>
      <c r="D63" s="689">
        <v>200000</v>
      </c>
      <c r="E63" s="692"/>
      <c r="F63" s="771"/>
      <c r="G63" s="6">
        <f t="shared" si="0"/>
        <v>0</v>
      </c>
      <c r="H63"/>
      <c r="I63"/>
      <c r="J63"/>
    </row>
    <row r="64" spans="1:10" ht="12.75">
      <c r="A64" s="27"/>
      <c r="B64" s="18" t="s">
        <v>521</v>
      </c>
      <c r="C64" s="8" t="s">
        <v>979</v>
      </c>
      <c r="D64" s="689"/>
      <c r="E64" s="692">
        <v>270690</v>
      </c>
      <c r="F64" s="771"/>
      <c r="G64" s="6"/>
      <c r="H64"/>
      <c r="I64"/>
      <c r="J64"/>
    </row>
    <row r="65" spans="1:10" ht="12.75">
      <c r="A65" s="27"/>
      <c r="B65" s="18" t="s">
        <v>521</v>
      </c>
      <c r="C65" s="8" t="s">
        <v>922</v>
      </c>
      <c r="D65" s="689">
        <v>0</v>
      </c>
      <c r="E65" s="692">
        <v>70000</v>
      </c>
      <c r="F65" s="771"/>
      <c r="G65" s="6"/>
      <c r="H65"/>
      <c r="I65"/>
      <c r="J65"/>
    </row>
    <row r="66" spans="1:10" ht="13.5" thickBot="1">
      <c r="A66" s="27"/>
      <c r="B66" s="18" t="s">
        <v>521</v>
      </c>
      <c r="C66" s="8" t="s">
        <v>914</v>
      </c>
      <c r="D66" s="685">
        <v>5000</v>
      </c>
      <c r="E66" s="691">
        <v>0</v>
      </c>
      <c r="F66" s="772"/>
      <c r="G66" s="32">
        <f t="shared" si="0"/>
        <v>0</v>
      </c>
      <c r="H66"/>
      <c r="I66"/>
      <c r="J66"/>
    </row>
    <row r="67" spans="1:10" ht="14.25" thickBot="1" thickTop="1">
      <c r="A67" s="34" t="s">
        <v>845</v>
      </c>
      <c r="B67" s="35"/>
      <c r="C67" s="36" t="s">
        <v>847</v>
      </c>
      <c r="D67" s="37">
        <f>SUM(D68+D71)</f>
        <v>36959</v>
      </c>
      <c r="E67" s="37">
        <f>SUM(E68+E71)</f>
        <v>40400</v>
      </c>
      <c r="F67" s="37"/>
      <c r="G67" s="730">
        <f t="shared" si="0"/>
        <v>109.31031683757678</v>
      </c>
      <c r="H67"/>
      <c r="I67"/>
      <c r="J67"/>
    </row>
    <row r="68" spans="1:10" ht="14.25" customHeight="1" thickTop="1">
      <c r="A68" s="41" t="s">
        <v>855</v>
      </c>
      <c r="B68" s="135"/>
      <c r="C68" s="40" t="s">
        <v>856</v>
      </c>
      <c r="D68" s="52">
        <f>D69</f>
        <v>24959</v>
      </c>
      <c r="E68" s="52">
        <f>E69</f>
        <v>3400</v>
      </c>
      <c r="F68" s="52"/>
      <c r="G68" s="10">
        <f t="shared" si="0"/>
        <v>13.622340638647382</v>
      </c>
      <c r="H68"/>
      <c r="I68"/>
      <c r="J68"/>
    </row>
    <row r="69" spans="1:10" ht="12.75">
      <c r="A69" s="27"/>
      <c r="B69" s="18" t="s">
        <v>662</v>
      </c>
      <c r="C69" s="31" t="s">
        <v>672</v>
      </c>
      <c r="D69" s="6">
        <v>24959</v>
      </c>
      <c r="E69" s="6">
        <v>3400</v>
      </c>
      <c r="F69" s="6"/>
      <c r="G69" s="6">
        <f t="shared" si="0"/>
        <v>13.622340638647382</v>
      </c>
      <c r="H69"/>
      <c r="I69"/>
      <c r="J69"/>
    </row>
    <row r="70" spans="1:10" ht="12.75">
      <c r="A70" s="27"/>
      <c r="B70" s="18"/>
      <c r="C70" s="9" t="s">
        <v>867</v>
      </c>
      <c r="D70" s="6"/>
      <c r="E70" s="6"/>
      <c r="F70" s="6"/>
      <c r="G70" s="6" t="s">
        <v>466</v>
      </c>
      <c r="H70"/>
      <c r="I70"/>
      <c r="J70"/>
    </row>
    <row r="71" spans="1:10" ht="12.75">
      <c r="A71" s="28" t="s">
        <v>848</v>
      </c>
      <c r="B71" s="136"/>
      <c r="C71" s="137" t="s">
        <v>474</v>
      </c>
      <c r="D71" s="137">
        <f>SUM(D72:D75)</f>
        <v>12000</v>
      </c>
      <c r="E71" s="137">
        <f>SUM(E72:E75)</f>
        <v>37000</v>
      </c>
      <c r="F71" s="39"/>
      <c r="G71" s="6">
        <f t="shared" si="0"/>
        <v>308.33333333333337</v>
      </c>
      <c r="H71"/>
      <c r="I71"/>
      <c r="J71"/>
    </row>
    <row r="72" spans="1:10" ht="12.75">
      <c r="A72" s="175"/>
      <c r="B72" s="176" t="s">
        <v>512</v>
      </c>
      <c r="C72" s="177" t="s">
        <v>523</v>
      </c>
      <c r="D72" s="178">
        <v>5000</v>
      </c>
      <c r="E72" s="6">
        <v>5000</v>
      </c>
      <c r="F72" s="6"/>
      <c r="G72" s="6">
        <f t="shared" si="0"/>
        <v>100</v>
      </c>
      <c r="H72"/>
      <c r="I72"/>
      <c r="J72"/>
    </row>
    <row r="73" spans="1:10" ht="12.75">
      <c r="A73" s="175"/>
      <c r="B73" s="176" t="s">
        <v>516</v>
      </c>
      <c r="C73" s="177" t="s">
        <v>906</v>
      </c>
      <c r="D73" s="178">
        <v>7000</v>
      </c>
      <c r="E73" s="32">
        <v>7000</v>
      </c>
      <c r="F73" s="32"/>
      <c r="G73" s="6">
        <f t="shared" si="0"/>
        <v>100</v>
      </c>
      <c r="H73"/>
      <c r="I73"/>
      <c r="J73"/>
    </row>
    <row r="74" spans="1:10" ht="12.75">
      <c r="A74" s="157"/>
      <c r="B74" s="18" t="s">
        <v>521</v>
      </c>
      <c r="C74" s="8" t="s">
        <v>554</v>
      </c>
      <c r="D74" s="6"/>
      <c r="E74" s="692">
        <v>15000</v>
      </c>
      <c r="F74" s="771"/>
      <c r="G74" s="6" t="s">
        <v>466</v>
      </c>
      <c r="H74"/>
      <c r="I74"/>
      <c r="J74"/>
    </row>
    <row r="75" spans="1:10" ht="13.5" thickBot="1">
      <c r="A75" s="24"/>
      <c r="B75" s="15" t="s">
        <v>521</v>
      </c>
      <c r="C75" s="50" t="s">
        <v>552</v>
      </c>
      <c r="D75" s="11"/>
      <c r="E75" s="691">
        <v>10000</v>
      </c>
      <c r="F75" s="772"/>
      <c r="G75" s="32" t="s">
        <v>466</v>
      </c>
      <c r="H75"/>
      <c r="I75"/>
      <c r="J75"/>
    </row>
    <row r="76" spans="1:10" ht="14.25" thickBot="1" thickTop="1">
      <c r="A76" s="34" t="s">
        <v>530</v>
      </c>
      <c r="B76" s="35"/>
      <c r="C76" s="36" t="s">
        <v>540</v>
      </c>
      <c r="D76" s="37">
        <f>SUM(D77+D79+D83+D85)</f>
        <v>93567</v>
      </c>
      <c r="E76" s="37">
        <f>SUM(E77+E79+E83+E85)</f>
        <v>642201</v>
      </c>
      <c r="F76" s="37"/>
      <c r="G76" s="730">
        <f t="shared" si="0"/>
        <v>686.3541633268139</v>
      </c>
      <c r="H76"/>
      <c r="I76"/>
      <c r="J76"/>
    </row>
    <row r="77" spans="1:10" ht="13.5" thickTop="1">
      <c r="A77" s="24" t="s">
        <v>531</v>
      </c>
      <c r="B77" s="19"/>
      <c r="C77" s="12" t="s">
        <v>475</v>
      </c>
      <c r="D77" s="33">
        <f>D78</f>
        <v>30000</v>
      </c>
      <c r="E77" s="33">
        <f>E78</f>
        <v>6000</v>
      </c>
      <c r="F77" s="33"/>
      <c r="G77" s="10">
        <f t="shared" si="0"/>
        <v>20</v>
      </c>
      <c r="H77"/>
      <c r="I77"/>
      <c r="J77"/>
    </row>
    <row r="78" spans="1:10" ht="12.75">
      <c r="A78" s="24"/>
      <c r="B78" s="19" t="s">
        <v>403</v>
      </c>
      <c r="C78" s="9" t="s">
        <v>129</v>
      </c>
      <c r="D78" s="9">
        <v>30000</v>
      </c>
      <c r="E78" s="6">
        <v>6000</v>
      </c>
      <c r="F78" s="6"/>
      <c r="G78" s="6">
        <f t="shared" si="0"/>
        <v>20</v>
      </c>
      <c r="H78"/>
      <c r="I78"/>
      <c r="J78"/>
    </row>
    <row r="79" spans="1:10" ht="12.75">
      <c r="A79" s="27" t="s">
        <v>532</v>
      </c>
      <c r="B79" s="18"/>
      <c r="C79" s="7" t="s">
        <v>481</v>
      </c>
      <c r="D79" s="5">
        <f>SUM(D80:D82)</f>
        <v>49540</v>
      </c>
      <c r="E79" s="5">
        <f>SUM(E80:E82)</f>
        <v>112990</v>
      </c>
      <c r="F79" s="5"/>
      <c r="G79" s="6">
        <f aca="true" t="shared" si="1" ref="G79:G140">E79/D79*100</f>
        <v>228.07832054905126</v>
      </c>
      <c r="H79"/>
      <c r="I79"/>
      <c r="J79"/>
    </row>
    <row r="80" spans="1:10" ht="12.75">
      <c r="A80" s="27"/>
      <c r="B80" s="18" t="s">
        <v>513</v>
      </c>
      <c r="C80" s="8" t="s">
        <v>451</v>
      </c>
      <c r="D80" s="6">
        <v>36450</v>
      </c>
      <c r="E80" s="6">
        <v>39900</v>
      </c>
      <c r="F80" s="6"/>
      <c r="G80" s="6">
        <f t="shared" si="1"/>
        <v>109.46502057613168</v>
      </c>
      <c r="H80"/>
      <c r="I80"/>
      <c r="J80"/>
    </row>
    <row r="81" spans="1:10" ht="12.75">
      <c r="A81" s="27"/>
      <c r="B81" s="18" t="s">
        <v>849</v>
      </c>
      <c r="C81" s="8" t="s">
        <v>710</v>
      </c>
      <c r="D81" s="6">
        <v>3090</v>
      </c>
      <c r="E81" s="6">
        <v>3090</v>
      </c>
      <c r="F81" s="6"/>
      <c r="G81" s="6">
        <f t="shared" si="1"/>
        <v>100</v>
      </c>
      <c r="H81"/>
      <c r="I81"/>
      <c r="J81"/>
    </row>
    <row r="82" spans="1:10" ht="12.75">
      <c r="A82" s="27"/>
      <c r="B82" s="18" t="s">
        <v>664</v>
      </c>
      <c r="C82" s="8" t="s">
        <v>587</v>
      </c>
      <c r="D82" s="689">
        <v>10000</v>
      </c>
      <c r="E82" s="692">
        <v>70000</v>
      </c>
      <c r="F82" s="771"/>
      <c r="G82" s="6">
        <f t="shared" si="1"/>
        <v>700</v>
      </c>
      <c r="H82"/>
      <c r="I82"/>
      <c r="J82"/>
    </row>
    <row r="83" spans="1:10" ht="12.75">
      <c r="A83" s="27" t="s">
        <v>389</v>
      </c>
      <c r="B83" s="18"/>
      <c r="C83" s="5" t="s">
        <v>390</v>
      </c>
      <c r="D83" s="5">
        <f>D84</f>
        <v>10927</v>
      </c>
      <c r="E83" s="5">
        <f>E84</f>
        <v>522611</v>
      </c>
      <c r="F83" s="5"/>
      <c r="G83" s="6">
        <f t="shared" si="1"/>
        <v>4782.749153473049</v>
      </c>
      <c r="H83"/>
      <c r="I83"/>
      <c r="J83"/>
    </row>
    <row r="84" spans="1:10" ht="12.75">
      <c r="A84" s="27"/>
      <c r="B84" s="18" t="s">
        <v>340</v>
      </c>
      <c r="C84" s="8" t="s">
        <v>277</v>
      </c>
      <c r="D84" s="689">
        <v>10927</v>
      </c>
      <c r="E84" s="692">
        <v>522611</v>
      </c>
      <c r="F84" s="771"/>
      <c r="G84" s="6">
        <f t="shared" si="1"/>
        <v>4782.749153473049</v>
      </c>
      <c r="H84"/>
      <c r="I84"/>
      <c r="J84"/>
    </row>
    <row r="85" spans="1:10" ht="12.75">
      <c r="A85" s="27" t="s">
        <v>533</v>
      </c>
      <c r="B85" s="18"/>
      <c r="C85" s="7" t="s">
        <v>474</v>
      </c>
      <c r="D85" s="5">
        <f>SUM(D86:D87)</f>
        <v>3100</v>
      </c>
      <c r="E85" s="5">
        <f>SUM(E86:E87)</f>
        <v>600</v>
      </c>
      <c r="F85" s="5"/>
      <c r="G85" s="6">
        <f t="shared" si="1"/>
        <v>19.35483870967742</v>
      </c>
      <c r="H85"/>
      <c r="I85"/>
      <c r="J85"/>
    </row>
    <row r="86" spans="1:10" ht="12.75">
      <c r="A86" s="27"/>
      <c r="B86" s="18" t="s">
        <v>512</v>
      </c>
      <c r="C86" s="6" t="s">
        <v>997</v>
      </c>
      <c r="D86" s="6">
        <v>2500</v>
      </c>
      <c r="E86" s="6">
        <v>0</v>
      </c>
      <c r="F86" s="6"/>
      <c r="G86" s="6">
        <f t="shared" si="1"/>
        <v>0</v>
      </c>
      <c r="H86"/>
      <c r="I86"/>
      <c r="J86"/>
    </row>
    <row r="87" spans="1:10" ht="13.5" thickBot="1">
      <c r="A87" s="27"/>
      <c r="B87" s="18" t="s">
        <v>513</v>
      </c>
      <c r="C87" s="8" t="s">
        <v>436</v>
      </c>
      <c r="D87" s="6">
        <v>600</v>
      </c>
      <c r="E87" s="6">
        <v>600</v>
      </c>
      <c r="F87" s="32"/>
      <c r="G87" s="32">
        <f t="shared" si="1"/>
        <v>100</v>
      </c>
      <c r="H87"/>
      <c r="I87"/>
      <c r="J87"/>
    </row>
    <row r="88" spans="1:10" ht="14.25" thickBot="1" thickTop="1">
      <c r="A88" s="34" t="s">
        <v>535</v>
      </c>
      <c r="B88" s="35"/>
      <c r="C88" s="37" t="s">
        <v>536</v>
      </c>
      <c r="D88" s="37">
        <f>SUM(D89+D91+D93)</f>
        <v>269599</v>
      </c>
      <c r="E88" s="37">
        <f>SUM(E89+E91+E93+E99)</f>
        <v>341409</v>
      </c>
      <c r="F88" s="37"/>
      <c r="G88" s="730">
        <f t="shared" si="1"/>
        <v>126.63585547424137</v>
      </c>
      <c r="H88"/>
      <c r="I88"/>
      <c r="J88"/>
    </row>
    <row r="89" spans="1:10" ht="13.5" thickTop="1">
      <c r="A89" s="24" t="s">
        <v>537</v>
      </c>
      <c r="B89" s="19" t="s">
        <v>466</v>
      </c>
      <c r="C89" s="33" t="s">
        <v>538</v>
      </c>
      <c r="D89" s="33">
        <f>D90</f>
        <v>90946</v>
      </c>
      <c r="E89" s="33">
        <f>E90</f>
        <v>147000</v>
      </c>
      <c r="F89" s="33"/>
      <c r="G89" s="10">
        <f t="shared" si="1"/>
        <v>161.6343764431641</v>
      </c>
      <c r="H89"/>
      <c r="I89"/>
      <c r="J89"/>
    </row>
    <row r="90" spans="1:10" ht="12.75">
      <c r="A90" s="38"/>
      <c r="B90" s="19" t="s">
        <v>513</v>
      </c>
      <c r="C90" s="9" t="s">
        <v>539</v>
      </c>
      <c r="D90" s="10">
        <v>90946</v>
      </c>
      <c r="E90" s="6">
        <v>147000</v>
      </c>
      <c r="F90" s="6"/>
      <c r="G90" s="6">
        <f t="shared" si="1"/>
        <v>161.6343764431641</v>
      </c>
      <c r="H90"/>
      <c r="I90"/>
      <c r="J90"/>
    </row>
    <row r="91" spans="1:10" ht="12.75">
      <c r="A91" s="38" t="s">
        <v>851</v>
      </c>
      <c r="B91" s="19" t="s">
        <v>466</v>
      </c>
      <c r="C91" s="33" t="s">
        <v>852</v>
      </c>
      <c r="D91" s="33">
        <f>D92</f>
        <v>20000</v>
      </c>
      <c r="E91" s="33">
        <f>E92</f>
        <v>20000</v>
      </c>
      <c r="F91" s="33"/>
      <c r="G91" s="6">
        <f t="shared" si="1"/>
        <v>100</v>
      </c>
      <c r="H91"/>
      <c r="I91"/>
      <c r="J91"/>
    </row>
    <row r="92" spans="1:10" ht="12.75">
      <c r="A92" s="38"/>
      <c r="B92" s="19" t="s">
        <v>513</v>
      </c>
      <c r="C92" s="9" t="s">
        <v>450</v>
      </c>
      <c r="D92" s="9">
        <v>20000</v>
      </c>
      <c r="E92" s="6">
        <v>20000</v>
      </c>
      <c r="F92" s="6"/>
      <c r="G92" s="6">
        <f t="shared" si="1"/>
        <v>100</v>
      </c>
      <c r="H92"/>
      <c r="I92"/>
      <c r="J92"/>
    </row>
    <row r="93" spans="1:10" ht="12.75">
      <c r="A93" s="24" t="s">
        <v>391</v>
      </c>
      <c r="B93" s="15"/>
      <c r="C93" s="39" t="s">
        <v>392</v>
      </c>
      <c r="D93" s="39">
        <f>SUM(D94:D98)</f>
        <v>158653</v>
      </c>
      <c r="E93" s="39">
        <f>SUM(E94:E98)</f>
        <v>149409</v>
      </c>
      <c r="F93" s="39"/>
      <c r="G93" s="6">
        <f t="shared" si="1"/>
        <v>94.17344771293325</v>
      </c>
      <c r="H93"/>
      <c r="I93"/>
      <c r="J93"/>
    </row>
    <row r="94" spans="1:7" s="167" customFormat="1" ht="12.75">
      <c r="A94" s="175"/>
      <c r="B94" s="176" t="s">
        <v>534</v>
      </c>
      <c r="C94" s="177" t="s">
        <v>897</v>
      </c>
      <c r="D94" s="178">
        <v>800</v>
      </c>
      <c r="E94" s="6">
        <v>600</v>
      </c>
      <c r="F94" s="6"/>
      <c r="G94" s="6">
        <f t="shared" si="1"/>
        <v>75</v>
      </c>
    </row>
    <row r="95" spans="1:10" ht="12.75">
      <c r="A95" s="38"/>
      <c r="B95" s="138" t="s">
        <v>513</v>
      </c>
      <c r="C95" s="139" t="s">
        <v>395</v>
      </c>
      <c r="D95" s="139">
        <v>64517</v>
      </c>
      <c r="E95" s="6">
        <v>65000</v>
      </c>
      <c r="F95" s="6"/>
      <c r="G95" s="6">
        <f t="shared" si="1"/>
        <v>100.74863989336144</v>
      </c>
      <c r="H95"/>
      <c r="I95"/>
      <c r="J95"/>
    </row>
    <row r="96" spans="1:10" ht="12.75">
      <c r="A96" s="175"/>
      <c r="B96" s="176" t="s">
        <v>512</v>
      </c>
      <c r="C96" s="177" t="s">
        <v>890</v>
      </c>
      <c r="D96" s="177"/>
      <c r="E96" s="513">
        <v>20000</v>
      </c>
      <c r="F96" s="513"/>
      <c r="G96" s="6" t="s">
        <v>466</v>
      </c>
      <c r="H96"/>
      <c r="I96"/>
      <c r="J96"/>
    </row>
    <row r="97" spans="1:10" ht="12.75">
      <c r="A97" s="175"/>
      <c r="B97" s="176" t="s">
        <v>521</v>
      </c>
      <c r="C97" s="177" t="s">
        <v>886</v>
      </c>
      <c r="D97" s="689"/>
      <c r="E97" s="692">
        <v>63809</v>
      </c>
      <c r="F97" s="771"/>
      <c r="G97" s="6" t="s">
        <v>466</v>
      </c>
      <c r="H97"/>
      <c r="I97"/>
      <c r="J97"/>
    </row>
    <row r="98" spans="1:10" ht="12.75">
      <c r="A98" s="175"/>
      <c r="B98" s="176" t="s">
        <v>521</v>
      </c>
      <c r="C98" s="177" t="s">
        <v>278</v>
      </c>
      <c r="D98" s="689">
        <v>93336</v>
      </c>
      <c r="E98" s="692">
        <v>0</v>
      </c>
      <c r="F98" s="771"/>
      <c r="G98" s="6">
        <f t="shared" si="1"/>
        <v>0</v>
      </c>
      <c r="H98"/>
      <c r="I98"/>
      <c r="J98"/>
    </row>
    <row r="99" spans="1:10" ht="12.75">
      <c r="A99" s="157" t="s">
        <v>992</v>
      </c>
      <c r="B99" s="18"/>
      <c r="C99" s="7" t="s">
        <v>474</v>
      </c>
      <c r="D99" s="7">
        <f>D100</f>
        <v>0</v>
      </c>
      <c r="E99" s="7">
        <f>E100</f>
        <v>25000</v>
      </c>
      <c r="F99" s="7"/>
      <c r="G99" s="6" t="s">
        <v>466</v>
      </c>
      <c r="H99"/>
      <c r="I99"/>
      <c r="J99"/>
    </row>
    <row r="100" spans="1:10" ht="13.5" thickBot="1">
      <c r="A100" s="24"/>
      <c r="B100" s="15" t="s">
        <v>513</v>
      </c>
      <c r="C100" s="50" t="s">
        <v>178</v>
      </c>
      <c r="D100" s="50">
        <v>0</v>
      </c>
      <c r="E100" s="693">
        <v>25000</v>
      </c>
      <c r="F100" s="773"/>
      <c r="G100" s="32" t="s">
        <v>466</v>
      </c>
      <c r="H100"/>
      <c r="I100"/>
      <c r="J100"/>
    </row>
    <row r="101" spans="1:10" ht="14.25" thickBot="1" thickTop="1">
      <c r="A101" s="34" t="s">
        <v>541</v>
      </c>
      <c r="B101" s="35"/>
      <c r="C101" s="36" t="s">
        <v>542</v>
      </c>
      <c r="D101" s="37">
        <f>SUM(D102+D116+D124+D154)</f>
        <v>3185507</v>
      </c>
      <c r="E101" s="37">
        <f>SUM(E102+E116+E124+E154)</f>
        <v>3359355</v>
      </c>
      <c r="F101" s="37">
        <f>SUM(F102+F116+F124+F154)</f>
        <v>193197</v>
      </c>
      <c r="G101" s="730">
        <f t="shared" si="1"/>
        <v>105.45746721008618</v>
      </c>
      <c r="H101"/>
      <c r="I101"/>
      <c r="J101"/>
    </row>
    <row r="102" spans="1:10" ht="13.5" thickTop="1">
      <c r="A102" s="145" t="s">
        <v>543</v>
      </c>
      <c r="B102" s="146"/>
      <c r="C102" s="147" t="s">
        <v>497</v>
      </c>
      <c r="D102" s="148">
        <f>SUM(D103:D115)</f>
        <v>249969</v>
      </c>
      <c r="E102" s="148">
        <f>SUM(E103:E115)</f>
        <v>250318</v>
      </c>
      <c r="F102" s="148">
        <f>SUM(F103:F115)</f>
        <v>19415</v>
      </c>
      <c r="G102" s="10">
        <f t="shared" si="1"/>
        <v>100.13961731254675</v>
      </c>
      <c r="H102"/>
      <c r="I102"/>
      <c r="J102"/>
    </row>
    <row r="103" spans="1:10" ht="12.75">
      <c r="A103" s="27"/>
      <c r="B103" s="18" t="s">
        <v>564</v>
      </c>
      <c r="C103" s="31" t="s">
        <v>565</v>
      </c>
      <c r="D103" s="6">
        <v>1402</v>
      </c>
      <c r="E103" s="6"/>
      <c r="F103" s="6"/>
      <c r="G103" s="6">
        <f t="shared" si="1"/>
        <v>0</v>
      </c>
      <c r="H103"/>
      <c r="I103"/>
      <c r="J103"/>
    </row>
    <row r="104" spans="1:10" ht="12.75">
      <c r="A104" s="27"/>
      <c r="B104" s="18" t="s">
        <v>566</v>
      </c>
      <c r="C104" s="8" t="s">
        <v>261</v>
      </c>
      <c r="D104" s="6">
        <v>136651</v>
      </c>
      <c r="E104" s="6">
        <v>142450</v>
      </c>
      <c r="F104" s="6">
        <v>3893</v>
      </c>
      <c r="G104" s="6">
        <f t="shared" si="1"/>
        <v>104.24365719972776</v>
      </c>
      <c r="H104"/>
      <c r="I104"/>
      <c r="J104"/>
    </row>
    <row r="105" spans="1:10" ht="13.5" customHeight="1">
      <c r="A105" s="27"/>
      <c r="B105" s="18" t="s">
        <v>566</v>
      </c>
      <c r="C105" s="8" t="s">
        <v>923</v>
      </c>
      <c r="D105" s="6">
        <v>23282</v>
      </c>
      <c r="E105" s="6">
        <v>7578</v>
      </c>
      <c r="F105" s="6"/>
      <c r="G105" s="6">
        <f t="shared" si="1"/>
        <v>32.54875010737909</v>
      </c>
      <c r="H105"/>
      <c r="I105"/>
      <c r="J105"/>
    </row>
    <row r="106" spans="1:10" ht="12.75">
      <c r="A106" s="27"/>
      <c r="B106" s="18" t="s">
        <v>567</v>
      </c>
      <c r="C106" s="8" t="s">
        <v>477</v>
      </c>
      <c r="D106" s="6">
        <v>12775</v>
      </c>
      <c r="E106" s="6">
        <v>10450</v>
      </c>
      <c r="F106" s="6">
        <v>10450</v>
      </c>
      <c r="G106" s="6">
        <f t="shared" si="1"/>
        <v>81.80039138943248</v>
      </c>
      <c r="H106"/>
      <c r="I106"/>
      <c r="J106"/>
    </row>
    <row r="107" spans="1:10" ht="12.75">
      <c r="A107" s="27"/>
      <c r="B107" s="18" t="s">
        <v>517</v>
      </c>
      <c r="C107" s="8" t="s">
        <v>472</v>
      </c>
      <c r="D107" s="6">
        <v>25955</v>
      </c>
      <c r="E107" s="6">
        <v>26346</v>
      </c>
      <c r="F107" s="6">
        <v>4440</v>
      </c>
      <c r="G107" s="6">
        <f t="shared" si="1"/>
        <v>101.50645347717202</v>
      </c>
      <c r="H107"/>
      <c r="I107"/>
      <c r="J107"/>
    </row>
    <row r="108" spans="1:10" ht="12.75">
      <c r="A108" s="27"/>
      <c r="B108" s="18" t="s">
        <v>518</v>
      </c>
      <c r="C108" s="8" t="s">
        <v>473</v>
      </c>
      <c r="D108" s="6">
        <v>3691</v>
      </c>
      <c r="E108" s="6">
        <v>3746</v>
      </c>
      <c r="F108" s="6">
        <v>632</v>
      </c>
      <c r="G108" s="6">
        <f t="shared" si="1"/>
        <v>101.49011108100785</v>
      </c>
      <c r="H108"/>
      <c r="I108"/>
      <c r="J108"/>
    </row>
    <row r="109" spans="1:10" ht="12.75">
      <c r="A109" s="27"/>
      <c r="B109" s="18" t="s">
        <v>512</v>
      </c>
      <c r="C109" s="8" t="s">
        <v>523</v>
      </c>
      <c r="D109" s="6">
        <v>10218</v>
      </c>
      <c r="E109" s="6">
        <v>21751</v>
      </c>
      <c r="F109" s="6"/>
      <c r="G109" s="6">
        <f t="shared" si="1"/>
        <v>212.86944607555296</v>
      </c>
      <c r="H109"/>
      <c r="I109"/>
      <c r="J109"/>
    </row>
    <row r="110" spans="1:10" ht="12.75">
      <c r="A110" s="27"/>
      <c r="B110" s="18" t="s">
        <v>534</v>
      </c>
      <c r="C110" s="8" t="s">
        <v>279</v>
      </c>
      <c r="D110" s="6">
        <v>9934</v>
      </c>
      <c r="E110" s="6">
        <v>10143</v>
      </c>
      <c r="F110" s="6"/>
      <c r="G110" s="6">
        <f t="shared" si="1"/>
        <v>102.10388564525871</v>
      </c>
      <c r="H110"/>
      <c r="I110"/>
      <c r="J110"/>
    </row>
    <row r="111" spans="1:10" ht="12.75">
      <c r="A111" s="27"/>
      <c r="B111" s="18" t="s">
        <v>516</v>
      </c>
      <c r="C111" s="9" t="s">
        <v>280</v>
      </c>
      <c r="D111" s="6">
        <v>1900</v>
      </c>
      <c r="E111" s="6">
        <v>1900</v>
      </c>
      <c r="F111" s="6"/>
      <c r="G111" s="6">
        <f t="shared" si="1"/>
        <v>100</v>
      </c>
      <c r="H111"/>
      <c r="I111"/>
      <c r="J111"/>
    </row>
    <row r="112" spans="1:10" ht="12.75">
      <c r="A112" s="27"/>
      <c r="B112" s="18" t="s">
        <v>271</v>
      </c>
      <c r="C112" s="9" t="s">
        <v>272</v>
      </c>
      <c r="D112" s="6"/>
      <c r="E112" s="6">
        <v>70</v>
      </c>
      <c r="F112" s="6"/>
      <c r="G112" s="6" t="s">
        <v>466</v>
      </c>
      <c r="H112"/>
      <c r="I112"/>
      <c r="J112"/>
    </row>
    <row r="113" spans="1:10" ht="12.75">
      <c r="A113" s="27"/>
      <c r="B113" s="18" t="s">
        <v>513</v>
      </c>
      <c r="C113" s="9" t="s">
        <v>281</v>
      </c>
      <c r="D113" s="6">
        <v>20128</v>
      </c>
      <c r="E113" s="6">
        <v>21706</v>
      </c>
      <c r="F113" s="6"/>
      <c r="G113" s="6">
        <f t="shared" si="1"/>
        <v>107.83982511923689</v>
      </c>
      <c r="H113"/>
      <c r="I113"/>
      <c r="J113"/>
    </row>
    <row r="114" spans="1:10" ht="12.75">
      <c r="A114" s="27"/>
      <c r="B114" s="18" t="s">
        <v>569</v>
      </c>
      <c r="C114" s="9" t="s">
        <v>485</v>
      </c>
      <c r="D114" s="6">
        <v>555</v>
      </c>
      <c r="E114" s="6">
        <v>700</v>
      </c>
      <c r="F114" s="6"/>
      <c r="G114" s="6">
        <f t="shared" si="1"/>
        <v>126.12612612612612</v>
      </c>
      <c r="H114"/>
      <c r="I114"/>
      <c r="J114"/>
    </row>
    <row r="115" spans="1:10" ht="12.75">
      <c r="A115" s="27"/>
      <c r="B115" s="18" t="s">
        <v>570</v>
      </c>
      <c r="C115" s="8" t="s">
        <v>955</v>
      </c>
      <c r="D115" s="6">
        <v>3478</v>
      </c>
      <c r="E115" s="6">
        <v>3478</v>
      </c>
      <c r="F115" s="6"/>
      <c r="G115" s="6">
        <f t="shared" si="1"/>
        <v>100</v>
      </c>
      <c r="H115"/>
      <c r="I115"/>
      <c r="J115"/>
    </row>
    <row r="116" spans="1:10" ht="12.75">
      <c r="A116" s="27" t="s">
        <v>571</v>
      </c>
      <c r="B116" s="18"/>
      <c r="C116" s="7" t="s">
        <v>480</v>
      </c>
      <c r="D116" s="5">
        <f>SUM(D117:D123)</f>
        <v>140151</v>
      </c>
      <c r="E116" s="5">
        <f>SUM(E117:E123)</f>
        <v>166609</v>
      </c>
      <c r="F116" s="5">
        <f>SUM(F117:F123)</f>
        <v>0</v>
      </c>
      <c r="G116" s="6">
        <f t="shared" si="1"/>
        <v>118.87820993071759</v>
      </c>
      <c r="H116"/>
      <c r="I116"/>
      <c r="J116"/>
    </row>
    <row r="117" spans="1:10" ht="12.75">
      <c r="A117" s="27"/>
      <c r="B117" s="18" t="s">
        <v>514</v>
      </c>
      <c r="C117" s="8" t="s">
        <v>572</v>
      </c>
      <c r="D117" s="6">
        <v>94888</v>
      </c>
      <c r="E117" s="6">
        <v>111200</v>
      </c>
      <c r="F117" s="6"/>
      <c r="G117" s="6">
        <f t="shared" si="1"/>
        <v>117.19079335637805</v>
      </c>
      <c r="H117"/>
      <c r="I117"/>
      <c r="J117"/>
    </row>
    <row r="118" spans="1:10" ht="12.75">
      <c r="A118" s="27"/>
      <c r="B118" s="18" t="s">
        <v>512</v>
      </c>
      <c r="C118" s="31" t="s">
        <v>827</v>
      </c>
      <c r="D118" s="6">
        <v>12001</v>
      </c>
      <c r="E118" s="6">
        <v>15193</v>
      </c>
      <c r="F118" s="6"/>
      <c r="G118" s="6">
        <f t="shared" si="1"/>
        <v>126.59778351804016</v>
      </c>
      <c r="H118"/>
      <c r="I118"/>
      <c r="J118"/>
    </row>
    <row r="119" spans="1:10" ht="12.75">
      <c r="A119" s="27"/>
      <c r="B119" s="18" t="s">
        <v>534</v>
      </c>
      <c r="C119" s="8" t="s">
        <v>279</v>
      </c>
      <c r="D119" s="6">
        <v>6033</v>
      </c>
      <c r="E119" s="6">
        <v>6480</v>
      </c>
      <c r="F119" s="6"/>
      <c r="G119" s="6">
        <f t="shared" si="1"/>
        <v>107.40924912978618</v>
      </c>
      <c r="H119"/>
      <c r="I119"/>
      <c r="J119"/>
    </row>
    <row r="120" spans="1:10" ht="12.75">
      <c r="A120" s="27"/>
      <c r="B120" s="18" t="s">
        <v>516</v>
      </c>
      <c r="C120" s="9" t="s">
        <v>282</v>
      </c>
      <c r="D120" s="6">
        <v>1000</v>
      </c>
      <c r="E120" s="6">
        <v>1032</v>
      </c>
      <c r="F120" s="6"/>
      <c r="G120" s="6">
        <f t="shared" si="1"/>
        <v>103.2</v>
      </c>
      <c r="H120"/>
      <c r="I120"/>
      <c r="J120"/>
    </row>
    <row r="121" spans="1:10" ht="12.75">
      <c r="A121" s="27"/>
      <c r="B121" s="18" t="s">
        <v>513</v>
      </c>
      <c r="C121" s="9" t="s">
        <v>828</v>
      </c>
      <c r="D121" s="6">
        <v>10625</v>
      </c>
      <c r="E121" s="6">
        <v>15995</v>
      </c>
      <c r="F121" s="6"/>
      <c r="G121" s="6">
        <f t="shared" si="1"/>
        <v>150.54117647058825</v>
      </c>
      <c r="H121"/>
      <c r="I121"/>
      <c r="J121"/>
    </row>
    <row r="122" spans="1:10" ht="12.75">
      <c r="A122" s="27"/>
      <c r="B122" s="18" t="s">
        <v>569</v>
      </c>
      <c r="C122" s="9" t="s">
        <v>485</v>
      </c>
      <c r="D122" s="6">
        <v>1650</v>
      </c>
      <c r="E122" s="6">
        <v>1750</v>
      </c>
      <c r="F122" s="6"/>
      <c r="G122" s="6">
        <f t="shared" si="1"/>
        <v>106.06060606060606</v>
      </c>
      <c r="H122"/>
      <c r="I122"/>
      <c r="J122"/>
    </row>
    <row r="123" spans="1:10" ht="12.75">
      <c r="A123" s="27"/>
      <c r="B123" s="18" t="s">
        <v>574</v>
      </c>
      <c r="C123" s="8" t="s">
        <v>575</v>
      </c>
      <c r="D123" s="6">
        <v>13954</v>
      </c>
      <c r="E123" s="6">
        <v>14959</v>
      </c>
      <c r="F123" s="6"/>
      <c r="G123" s="6">
        <f t="shared" si="1"/>
        <v>107.20223591801634</v>
      </c>
      <c r="H123"/>
      <c r="I123"/>
      <c r="J123"/>
    </row>
    <row r="124" spans="1:10" ht="12.75">
      <c r="A124" s="27" t="s">
        <v>579</v>
      </c>
      <c r="B124" s="18"/>
      <c r="C124" s="7" t="s">
        <v>499</v>
      </c>
      <c r="D124" s="5">
        <f>SUM(D125:D149)</f>
        <v>2679222</v>
      </c>
      <c r="E124" s="5">
        <f>SUM(E125:E149)</f>
        <v>2833772</v>
      </c>
      <c r="F124" s="5">
        <f>SUM(F125:F149)</f>
        <v>173782</v>
      </c>
      <c r="G124" s="6">
        <f t="shared" si="1"/>
        <v>105.76846562173645</v>
      </c>
      <c r="H124"/>
      <c r="I124"/>
      <c r="J124"/>
    </row>
    <row r="125" spans="1:10" ht="12.75">
      <c r="A125" s="27"/>
      <c r="B125" s="18" t="s">
        <v>564</v>
      </c>
      <c r="C125" s="8" t="s">
        <v>565</v>
      </c>
      <c r="D125" s="6">
        <v>2290</v>
      </c>
      <c r="E125" s="6">
        <v>1750</v>
      </c>
      <c r="F125" s="6"/>
      <c r="G125" s="6">
        <f t="shared" si="1"/>
        <v>76.41921397379913</v>
      </c>
      <c r="H125"/>
      <c r="I125"/>
      <c r="J125"/>
    </row>
    <row r="126" spans="1:10" ht="12.75">
      <c r="A126" s="27"/>
      <c r="B126" s="18" t="s">
        <v>566</v>
      </c>
      <c r="C126" s="8" t="s">
        <v>261</v>
      </c>
      <c r="D126" s="6">
        <v>1369514</v>
      </c>
      <c r="E126" s="6">
        <v>1461388</v>
      </c>
      <c r="F126" s="6">
        <v>28151</v>
      </c>
      <c r="G126" s="6">
        <f t="shared" si="1"/>
        <v>106.70851119448213</v>
      </c>
      <c r="H126"/>
      <c r="I126"/>
      <c r="J126"/>
    </row>
    <row r="127" spans="1:10" ht="12.75">
      <c r="A127" s="27"/>
      <c r="B127" s="18" t="s">
        <v>566</v>
      </c>
      <c r="C127" s="8" t="s">
        <v>425</v>
      </c>
      <c r="D127" s="6"/>
      <c r="E127" s="6">
        <v>90600</v>
      </c>
      <c r="F127" s="6"/>
      <c r="G127" s="6" t="s">
        <v>466</v>
      </c>
      <c r="H127"/>
      <c r="I127"/>
      <c r="J127"/>
    </row>
    <row r="128" spans="1:10" ht="12.75">
      <c r="A128" s="27"/>
      <c r="B128" s="18" t="s">
        <v>566</v>
      </c>
      <c r="C128" s="8" t="s">
        <v>453</v>
      </c>
      <c r="D128" s="6">
        <v>53846</v>
      </c>
      <c r="E128" s="6">
        <v>39362</v>
      </c>
      <c r="F128" s="6"/>
      <c r="G128" s="6">
        <f t="shared" si="1"/>
        <v>73.10106600304572</v>
      </c>
      <c r="H128"/>
      <c r="I128"/>
      <c r="J128"/>
    </row>
    <row r="129" spans="1:10" ht="12.75">
      <c r="A129" s="27"/>
      <c r="B129" s="18" t="s">
        <v>567</v>
      </c>
      <c r="C129" s="8" t="s">
        <v>477</v>
      </c>
      <c r="D129" s="6">
        <v>107677</v>
      </c>
      <c r="E129" s="6">
        <v>106490</v>
      </c>
      <c r="F129" s="6">
        <v>106490</v>
      </c>
      <c r="G129" s="6">
        <f t="shared" si="1"/>
        <v>98.897629020125</v>
      </c>
      <c r="H129"/>
      <c r="I129"/>
      <c r="J129"/>
    </row>
    <row r="130" spans="1:10" ht="12.75">
      <c r="A130" s="27"/>
      <c r="B130" s="18" t="s">
        <v>517</v>
      </c>
      <c r="C130" s="8" t="s">
        <v>472</v>
      </c>
      <c r="D130" s="6">
        <v>245643</v>
      </c>
      <c r="E130" s="6">
        <v>285757</v>
      </c>
      <c r="F130" s="6">
        <v>33476</v>
      </c>
      <c r="G130" s="6">
        <f t="shared" si="1"/>
        <v>116.33020277394431</v>
      </c>
      <c r="H130"/>
      <c r="I130"/>
      <c r="J130"/>
    </row>
    <row r="131" spans="1:10" ht="12.75">
      <c r="A131" s="27"/>
      <c r="B131" s="18" t="s">
        <v>518</v>
      </c>
      <c r="C131" s="8" t="s">
        <v>473</v>
      </c>
      <c r="D131" s="6">
        <v>36282</v>
      </c>
      <c r="E131" s="6">
        <v>40635</v>
      </c>
      <c r="F131" s="6">
        <v>5665</v>
      </c>
      <c r="G131" s="6">
        <f t="shared" si="1"/>
        <v>111.99768480238134</v>
      </c>
      <c r="H131"/>
      <c r="I131"/>
      <c r="J131"/>
    </row>
    <row r="132" spans="1:10" ht="12.75">
      <c r="A132" s="27"/>
      <c r="B132" s="18" t="s">
        <v>285</v>
      </c>
      <c r="C132" s="8" t="s">
        <v>441</v>
      </c>
      <c r="D132" s="6">
        <v>9300</v>
      </c>
      <c r="E132" s="6">
        <v>9300</v>
      </c>
      <c r="F132" s="6"/>
      <c r="G132" s="6">
        <f t="shared" si="1"/>
        <v>100</v>
      </c>
      <c r="H132"/>
      <c r="I132"/>
      <c r="J132"/>
    </row>
    <row r="133" spans="1:10" ht="12.75">
      <c r="A133" s="27"/>
      <c r="B133" s="18" t="s">
        <v>884</v>
      </c>
      <c r="C133" s="8" t="s">
        <v>885</v>
      </c>
      <c r="D133" s="6"/>
      <c r="E133" s="6">
        <v>1600</v>
      </c>
      <c r="F133" s="6"/>
      <c r="G133" s="6" t="s">
        <v>466</v>
      </c>
      <c r="H133"/>
      <c r="I133"/>
      <c r="J133"/>
    </row>
    <row r="134" spans="1:10" ht="12.75">
      <c r="A134" s="27"/>
      <c r="B134" s="18" t="s">
        <v>512</v>
      </c>
      <c r="C134" s="8" t="s">
        <v>523</v>
      </c>
      <c r="D134" s="6">
        <v>112612</v>
      </c>
      <c r="E134" s="6">
        <v>135706</v>
      </c>
      <c r="F134" s="6"/>
      <c r="G134" s="6">
        <f t="shared" si="1"/>
        <v>120.50758356125458</v>
      </c>
      <c r="H134"/>
      <c r="I134"/>
      <c r="J134"/>
    </row>
    <row r="135" spans="1:10" ht="12.75">
      <c r="A135" s="27"/>
      <c r="B135" s="18" t="s">
        <v>512</v>
      </c>
      <c r="C135" s="8" t="s">
        <v>916</v>
      </c>
      <c r="D135" s="6">
        <v>24000</v>
      </c>
      <c r="E135" s="6">
        <v>21320</v>
      </c>
      <c r="F135" s="6"/>
      <c r="G135" s="6">
        <f t="shared" si="1"/>
        <v>88.83333333333333</v>
      </c>
      <c r="H135"/>
      <c r="I135"/>
      <c r="J135"/>
    </row>
    <row r="136" spans="1:10" ht="12.75">
      <c r="A136" s="27"/>
      <c r="B136" s="18" t="s">
        <v>534</v>
      </c>
      <c r="C136" s="8" t="s">
        <v>283</v>
      </c>
      <c r="D136" s="6">
        <v>55168</v>
      </c>
      <c r="E136" s="6">
        <v>51799</v>
      </c>
      <c r="F136" s="6"/>
      <c r="G136" s="6">
        <f t="shared" si="1"/>
        <v>93.89319895591647</v>
      </c>
      <c r="H136" t="s">
        <v>466</v>
      </c>
      <c r="I136"/>
      <c r="J136"/>
    </row>
    <row r="137" spans="1:10" ht="12.75">
      <c r="A137" s="27"/>
      <c r="B137" s="18" t="s">
        <v>516</v>
      </c>
      <c r="C137" s="9" t="s">
        <v>440</v>
      </c>
      <c r="D137" s="6">
        <v>7000</v>
      </c>
      <c r="E137" s="6">
        <v>5000</v>
      </c>
      <c r="F137" s="6"/>
      <c r="G137" s="6">
        <f t="shared" si="1"/>
        <v>71.42857142857143</v>
      </c>
      <c r="H137"/>
      <c r="I137"/>
      <c r="J137"/>
    </row>
    <row r="138" spans="1:10" ht="12.75">
      <c r="A138" s="27"/>
      <c r="B138" s="18" t="s">
        <v>516</v>
      </c>
      <c r="C138" s="9" t="s">
        <v>244</v>
      </c>
      <c r="D138" s="6">
        <v>165556</v>
      </c>
      <c r="E138" s="6">
        <v>67500</v>
      </c>
      <c r="F138" s="6"/>
      <c r="G138" s="6">
        <f t="shared" si="1"/>
        <v>40.771702626301675</v>
      </c>
      <c r="H138"/>
      <c r="I138"/>
      <c r="J138"/>
    </row>
    <row r="139" spans="1:10" ht="12.75">
      <c r="A139" s="27"/>
      <c r="B139" s="18" t="s">
        <v>516</v>
      </c>
      <c r="C139" s="9" t="s">
        <v>830</v>
      </c>
      <c r="D139" s="6"/>
      <c r="E139" s="6">
        <v>15000</v>
      </c>
      <c r="F139" s="6"/>
      <c r="G139" s="6" t="s">
        <v>466</v>
      </c>
      <c r="H139"/>
      <c r="I139"/>
      <c r="J139"/>
    </row>
    <row r="140" spans="1:10" ht="12.75">
      <c r="A140" s="27"/>
      <c r="B140" s="18" t="s">
        <v>271</v>
      </c>
      <c r="C140" s="9" t="s">
        <v>272</v>
      </c>
      <c r="D140" s="6">
        <v>1400</v>
      </c>
      <c r="E140" s="6">
        <v>1600</v>
      </c>
      <c r="F140" s="6"/>
      <c r="G140" s="6">
        <f t="shared" si="1"/>
        <v>114.28571428571428</v>
      </c>
      <c r="H140"/>
      <c r="I140"/>
      <c r="J140"/>
    </row>
    <row r="141" spans="1:10" ht="12.75">
      <c r="A141" s="27"/>
      <c r="B141" s="18" t="s">
        <v>513</v>
      </c>
      <c r="C141" s="50" t="s">
        <v>831</v>
      </c>
      <c r="D141" s="6"/>
      <c r="E141" s="6">
        <v>40300</v>
      </c>
      <c r="F141" s="6"/>
      <c r="G141" s="6" t="s">
        <v>466</v>
      </c>
      <c r="H141"/>
      <c r="I141"/>
      <c r="J141"/>
    </row>
    <row r="142" spans="1:10" ht="12.75">
      <c r="A142" s="27"/>
      <c r="B142" s="18" t="s">
        <v>513</v>
      </c>
      <c r="C142" s="31" t="s">
        <v>452</v>
      </c>
      <c r="D142" s="6">
        <v>286840</v>
      </c>
      <c r="E142" s="6">
        <v>288205</v>
      </c>
      <c r="F142" s="6"/>
      <c r="G142" s="6">
        <f aca="true" t="shared" si="2" ref="G142:G206">E142/D142*100</f>
        <v>100.47587505229396</v>
      </c>
      <c r="H142"/>
      <c r="I142"/>
      <c r="J142"/>
    </row>
    <row r="143" spans="1:10" ht="12.75">
      <c r="A143" s="27"/>
      <c r="B143" s="18" t="s">
        <v>466</v>
      </c>
      <c r="C143" s="9" t="s">
        <v>438</v>
      </c>
      <c r="D143" s="6"/>
      <c r="E143" s="6" t="s">
        <v>466</v>
      </c>
      <c r="F143" s="6"/>
      <c r="G143" s="6" t="s">
        <v>466</v>
      </c>
      <c r="H143"/>
      <c r="I143"/>
      <c r="J143"/>
    </row>
    <row r="144" spans="1:10" ht="12.75">
      <c r="A144" s="27"/>
      <c r="B144" s="18" t="s">
        <v>569</v>
      </c>
      <c r="C144" s="9" t="s">
        <v>437</v>
      </c>
      <c r="D144" s="6">
        <v>21882</v>
      </c>
      <c r="E144" s="6">
        <v>22840</v>
      </c>
      <c r="F144" s="6"/>
      <c r="G144" s="6">
        <f t="shared" si="2"/>
        <v>104.37802760259574</v>
      </c>
      <c r="H144"/>
      <c r="I144"/>
      <c r="J144"/>
    </row>
    <row r="145" spans="1:10" ht="12.75">
      <c r="A145" s="27"/>
      <c r="B145" s="18" t="s">
        <v>284</v>
      </c>
      <c r="C145" s="9" t="s">
        <v>430</v>
      </c>
      <c r="D145" s="6">
        <v>2800</v>
      </c>
      <c r="E145" s="6">
        <v>5800</v>
      </c>
      <c r="F145" s="6"/>
      <c r="G145" s="6">
        <f t="shared" si="2"/>
        <v>207.14285714285717</v>
      </c>
      <c r="H145"/>
      <c r="I145"/>
      <c r="J145"/>
    </row>
    <row r="146" spans="1:10" ht="12.75">
      <c r="A146" s="27"/>
      <c r="B146" s="18" t="s">
        <v>574</v>
      </c>
      <c r="C146" s="8" t="s">
        <v>226</v>
      </c>
      <c r="D146" s="6">
        <v>8078</v>
      </c>
      <c r="E146" s="6">
        <v>9045</v>
      </c>
      <c r="F146" s="6"/>
      <c r="G146" s="6">
        <f t="shared" si="2"/>
        <v>111.97078484773459</v>
      </c>
      <c r="H146"/>
      <c r="I146"/>
      <c r="J146"/>
    </row>
    <row r="147" spans="1:10" ht="12.75">
      <c r="A147" s="27"/>
      <c r="B147" s="18" t="s">
        <v>245</v>
      </c>
      <c r="C147" s="8" t="s">
        <v>246</v>
      </c>
      <c r="D147" s="6">
        <v>702</v>
      </c>
      <c r="E147" s="6">
        <v>0</v>
      </c>
      <c r="F147" s="6"/>
      <c r="G147" s="6">
        <f t="shared" si="2"/>
        <v>0</v>
      </c>
      <c r="H147"/>
      <c r="I147"/>
      <c r="J147"/>
    </row>
    <row r="148" spans="1:10" ht="12.75">
      <c r="A148" s="27"/>
      <c r="B148" s="18" t="s">
        <v>570</v>
      </c>
      <c r="C148" s="55" t="s">
        <v>956</v>
      </c>
      <c r="D148" s="6">
        <v>42812</v>
      </c>
      <c r="E148" s="6">
        <v>36507</v>
      </c>
      <c r="F148" s="6"/>
      <c r="G148" s="6">
        <f t="shared" si="2"/>
        <v>85.27282070447538</v>
      </c>
      <c r="H148"/>
      <c r="I148"/>
      <c r="J148"/>
    </row>
    <row r="149" spans="1:10" ht="12.75">
      <c r="A149" s="27" t="s">
        <v>466</v>
      </c>
      <c r="B149" s="18"/>
      <c r="C149" s="55" t="s">
        <v>604</v>
      </c>
      <c r="D149" s="6">
        <f>SUM(D150:D153)</f>
        <v>125820</v>
      </c>
      <c r="E149" s="6">
        <f>SUM(E150:E153)</f>
        <v>96268</v>
      </c>
      <c r="F149" s="6"/>
      <c r="G149" s="6">
        <f t="shared" si="2"/>
        <v>76.51247814337943</v>
      </c>
      <c r="H149"/>
      <c r="I149"/>
      <c r="J149"/>
    </row>
    <row r="150" spans="1:10" ht="12.75">
      <c r="A150" s="27"/>
      <c r="B150" s="18" t="s">
        <v>460</v>
      </c>
      <c r="C150" s="55" t="s">
        <v>213</v>
      </c>
      <c r="D150" s="689">
        <v>9000</v>
      </c>
      <c r="E150" s="692">
        <v>39268</v>
      </c>
      <c r="F150" s="771"/>
      <c r="G150" s="6">
        <f t="shared" si="2"/>
        <v>436.31111111111113</v>
      </c>
      <c r="H150"/>
      <c r="I150"/>
      <c r="J150"/>
    </row>
    <row r="151" spans="1:10" ht="12.75">
      <c r="A151" s="27"/>
      <c r="B151" s="18" t="s">
        <v>521</v>
      </c>
      <c r="C151" s="55" t="s">
        <v>439</v>
      </c>
      <c r="D151" s="689">
        <v>85820</v>
      </c>
      <c r="E151" s="692">
        <v>0</v>
      </c>
      <c r="F151" s="771"/>
      <c r="G151" s="6">
        <f t="shared" si="2"/>
        <v>0</v>
      </c>
      <c r="H151"/>
      <c r="I151"/>
      <c r="J151"/>
    </row>
    <row r="152" spans="1:10" ht="12.75">
      <c r="A152" s="27"/>
      <c r="B152" s="18" t="s">
        <v>664</v>
      </c>
      <c r="C152" s="55" t="s">
        <v>829</v>
      </c>
      <c r="D152" s="689">
        <v>15000</v>
      </c>
      <c r="E152" s="692">
        <v>57000</v>
      </c>
      <c r="F152" s="771"/>
      <c r="G152" s="6">
        <f t="shared" si="2"/>
        <v>380</v>
      </c>
      <c r="H152" t="s">
        <v>466</v>
      </c>
      <c r="I152"/>
      <c r="J152"/>
    </row>
    <row r="153" spans="1:10" ht="12.75">
      <c r="A153" s="27"/>
      <c r="B153" s="18" t="s">
        <v>664</v>
      </c>
      <c r="C153" s="8" t="s">
        <v>917</v>
      </c>
      <c r="D153" s="689">
        <v>16000</v>
      </c>
      <c r="E153" s="692">
        <v>0</v>
      </c>
      <c r="F153" s="771"/>
      <c r="G153" s="6">
        <f t="shared" si="2"/>
        <v>0</v>
      </c>
      <c r="H153"/>
      <c r="I153"/>
      <c r="J153"/>
    </row>
    <row r="154" spans="1:10" ht="12.75">
      <c r="A154" s="27" t="s">
        <v>578</v>
      </c>
      <c r="B154" s="18"/>
      <c r="C154" s="7" t="s">
        <v>474</v>
      </c>
      <c r="D154" s="5">
        <f>SUM(D155:D156,D158,D164)</f>
        <v>116165</v>
      </c>
      <c r="E154" s="5">
        <f>SUM(E155:E156,E158,E164)</f>
        <v>108656</v>
      </c>
      <c r="F154" s="5"/>
      <c r="G154" s="6">
        <f t="shared" si="2"/>
        <v>93.5359187362803</v>
      </c>
      <c r="H154"/>
      <c r="I154"/>
      <c r="J154"/>
    </row>
    <row r="155" spans="1:10" ht="12.75">
      <c r="A155" s="27"/>
      <c r="B155" s="18" t="s">
        <v>514</v>
      </c>
      <c r="C155" s="8" t="s">
        <v>455</v>
      </c>
      <c r="D155" s="8">
        <v>21044</v>
      </c>
      <c r="E155" s="6">
        <v>32250</v>
      </c>
      <c r="F155" s="6"/>
      <c r="G155" s="6">
        <f t="shared" si="2"/>
        <v>153.25033263638093</v>
      </c>
      <c r="H155"/>
      <c r="I155"/>
      <c r="J155"/>
    </row>
    <row r="156" spans="1:10" ht="12.75">
      <c r="A156" s="27"/>
      <c r="B156" s="18"/>
      <c r="C156" s="8" t="s">
        <v>304</v>
      </c>
      <c r="D156" s="8">
        <f>SUM(D157:D157)</f>
        <v>5600</v>
      </c>
      <c r="E156" s="8">
        <f>SUM(E157:E157)</f>
        <v>5768</v>
      </c>
      <c r="F156" s="8"/>
      <c r="G156" s="6">
        <f t="shared" si="2"/>
        <v>103</v>
      </c>
      <c r="H156"/>
      <c r="I156"/>
      <c r="J156"/>
    </row>
    <row r="157" spans="1:10" ht="12.75">
      <c r="A157" s="27"/>
      <c r="B157" s="18" t="s">
        <v>512</v>
      </c>
      <c r="C157" s="8" t="s">
        <v>108</v>
      </c>
      <c r="D157" s="8">
        <v>5600</v>
      </c>
      <c r="E157" s="6">
        <v>5768</v>
      </c>
      <c r="F157" s="6"/>
      <c r="G157" s="6">
        <f t="shared" si="2"/>
        <v>103</v>
      </c>
      <c r="H157"/>
      <c r="I157"/>
      <c r="J157"/>
    </row>
    <row r="158" spans="1:10" ht="12.75">
      <c r="A158" s="27"/>
      <c r="B158" s="18"/>
      <c r="C158" s="8" t="s">
        <v>227</v>
      </c>
      <c r="D158" s="8">
        <f>SUM(D160:D163)</f>
        <v>81521</v>
      </c>
      <c r="E158" s="8">
        <f>SUM(E159:E163)</f>
        <v>70638</v>
      </c>
      <c r="F158" s="8"/>
      <c r="G158" s="6">
        <f t="shared" si="2"/>
        <v>86.65006562726168</v>
      </c>
      <c r="H158"/>
      <c r="I158"/>
      <c r="J158"/>
    </row>
    <row r="159" spans="1:10" ht="12.75">
      <c r="A159" s="27"/>
      <c r="B159" s="18" t="s">
        <v>884</v>
      </c>
      <c r="C159" s="8" t="s">
        <v>885</v>
      </c>
      <c r="D159" s="8"/>
      <c r="E159" s="8">
        <v>2755</v>
      </c>
      <c r="F159" s="8"/>
      <c r="G159" s="6"/>
      <c r="H159"/>
      <c r="I159"/>
      <c r="J159"/>
    </row>
    <row r="160" spans="1:10" ht="12.75">
      <c r="A160" s="27"/>
      <c r="B160" s="18" t="s">
        <v>512</v>
      </c>
      <c r="C160" s="8" t="s">
        <v>523</v>
      </c>
      <c r="D160" s="6">
        <v>3500</v>
      </c>
      <c r="E160" s="6">
        <v>5000</v>
      </c>
      <c r="F160" s="6"/>
      <c r="G160" s="6">
        <f t="shared" si="2"/>
        <v>142.85714285714286</v>
      </c>
      <c r="H160"/>
      <c r="I160"/>
      <c r="J160"/>
    </row>
    <row r="161" spans="1:10" ht="12.75">
      <c r="A161" s="27"/>
      <c r="B161" s="18" t="s">
        <v>513</v>
      </c>
      <c r="C161" s="8" t="s">
        <v>229</v>
      </c>
      <c r="D161" s="6">
        <v>13500</v>
      </c>
      <c r="E161" s="6"/>
      <c r="F161" s="6"/>
      <c r="G161" s="6">
        <f t="shared" si="2"/>
        <v>0</v>
      </c>
      <c r="H161"/>
      <c r="I161"/>
      <c r="J161"/>
    </row>
    <row r="162" spans="1:10" ht="12.75">
      <c r="A162" s="27"/>
      <c r="B162" s="18" t="s">
        <v>513</v>
      </c>
      <c r="C162" s="8" t="s">
        <v>228</v>
      </c>
      <c r="D162" s="6">
        <v>25880</v>
      </c>
      <c r="E162" s="6"/>
      <c r="F162" s="6"/>
      <c r="G162" s="6">
        <f t="shared" si="2"/>
        <v>0</v>
      </c>
      <c r="H162"/>
      <c r="I162"/>
      <c r="J162"/>
    </row>
    <row r="163" spans="1:10" ht="12.75">
      <c r="A163" s="157" t="s">
        <v>466</v>
      </c>
      <c r="B163" s="19" t="s">
        <v>513</v>
      </c>
      <c r="C163" s="9" t="s">
        <v>602</v>
      </c>
      <c r="D163" s="10">
        <v>38641</v>
      </c>
      <c r="E163" s="6">
        <v>62883</v>
      </c>
      <c r="F163" s="6"/>
      <c r="G163" s="6">
        <f t="shared" si="2"/>
        <v>162.73647162340518</v>
      </c>
      <c r="H163"/>
      <c r="I163"/>
      <c r="J163"/>
    </row>
    <row r="164" spans="1:10" ht="13.5" thickBot="1">
      <c r="A164" s="27" t="s">
        <v>466</v>
      </c>
      <c r="B164" s="18" t="s">
        <v>230</v>
      </c>
      <c r="C164" s="8" t="s">
        <v>918</v>
      </c>
      <c r="D164" s="685">
        <v>8000</v>
      </c>
      <c r="E164" s="6"/>
      <c r="F164" s="32"/>
      <c r="G164" s="32">
        <f t="shared" si="2"/>
        <v>0</v>
      </c>
      <c r="H164"/>
      <c r="I164"/>
      <c r="J164"/>
    </row>
    <row r="165" spans="1:10" ht="16.5" customHeight="1" thickBot="1" thickTop="1">
      <c r="A165" s="29" t="s">
        <v>812</v>
      </c>
      <c r="B165" s="45"/>
      <c r="C165" s="140" t="s">
        <v>292</v>
      </c>
      <c r="D165" s="46">
        <f>SUM(D166+D168)</f>
        <v>34103</v>
      </c>
      <c r="E165" s="46">
        <f>SUM(E166+E168)</f>
        <v>3485</v>
      </c>
      <c r="F165" s="37"/>
      <c r="G165" s="730">
        <f t="shared" si="2"/>
        <v>10.219042312992991</v>
      </c>
      <c r="H165"/>
      <c r="I165"/>
      <c r="J165"/>
    </row>
    <row r="166" spans="1:10" ht="12.75" customHeight="1" thickTop="1">
      <c r="A166" s="180" t="s">
        <v>813</v>
      </c>
      <c r="B166" s="181" t="s">
        <v>466</v>
      </c>
      <c r="C166" s="182" t="s">
        <v>291</v>
      </c>
      <c r="D166" s="182">
        <f>D167</f>
        <v>3485</v>
      </c>
      <c r="E166" s="182">
        <f>E167</f>
        <v>3485</v>
      </c>
      <c r="F166" s="52"/>
      <c r="G166" s="10">
        <f t="shared" si="2"/>
        <v>100</v>
      </c>
      <c r="H166"/>
      <c r="I166"/>
      <c r="J166"/>
    </row>
    <row r="167" spans="1:10" ht="12.75" customHeight="1">
      <c r="A167" s="41"/>
      <c r="B167" s="42" t="s">
        <v>512</v>
      </c>
      <c r="C167" s="533" t="s">
        <v>523</v>
      </c>
      <c r="D167" s="533">
        <v>3485</v>
      </c>
      <c r="E167" s="32">
        <v>3485</v>
      </c>
      <c r="F167" s="32"/>
      <c r="G167" s="6">
        <f t="shared" si="2"/>
        <v>100</v>
      </c>
      <c r="H167"/>
      <c r="I167"/>
      <c r="J167"/>
    </row>
    <row r="168" spans="1:10" ht="12.75" customHeight="1">
      <c r="A168" s="534" t="s">
        <v>142</v>
      </c>
      <c r="B168" s="538"/>
      <c r="C168" s="539" t="s">
        <v>141</v>
      </c>
      <c r="D168" s="539">
        <f>SUM(D169:D173)</f>
        <v>30618</v>
      </c>
      <c r="E168" s="539">
        <f>SUM(E169:E173)</f>
        <v>0</v>
      </c>
      <c r="F168" s="539"/>
      <c r="G168" s="6">
        <f t="shared" si="2"/>
        <v>0</v>
      </c>
      <c r="H168"/>
      <c r="I168"/>
      <c r="J168"/>
    </row>
    <row r="169" spans="1:10" ht="12.75" customHeight="1">
      <c r="A169" s="560"/>
      <c r="B169" s="561" t="s">
        <v>514</v>
      </c>
      <c r="C169" s="537" t="s">
        <v>965</v>
      </c>
      <c r="D169" s="537">
        <v>20020</v>
      </c>
      <c r="E169" s="11">
        <v>0</v>
      </c>
      <c r="F169" s="11"/>
      <c r="G169" s="6">
        <f t="shared" si="2"/>
        <v>0</v>
      </c>
      <c r="H169"/>
      <c r="I169"/>
      <c r="J169"/>
    </row>
    <row r="170" spans="1:10" ht="12.75" customHeight="1">
      <c r="A170" s="41"/>
      <c r="B170" s="15" t="s">
        <v>517</v>
      </c>
      <c r="C170" s="50" t="s">
        <v>161</v>
      </c>
      <c r="D170" s="536">
        <v>474</v>
      </c>
      <c r="E170" s="11">
        <v>0</v>
      </c>
      <c r="F170" s="11"/>
      <c r="G170" s="6">
        <f t="shared" si="2"/>
        <v>0</v>
      </c>
      <c r="H170"/>
      <c r="I170"/>
      <c r="J170"/>
    </row>
    <row r="171" spans="1:10" ht="12.75" customHeight="1">
      <c r="A171" s="534"/>
      <c r="B171" s="18" t="s">
        <v>518</v>
      </c>
      <c r="C171" s="8" t="s">
        <v>162</v>
      </c>
      <c r="D171" s="537">
        <v>67</v>
      </c>
      <c r="E171" s="32">
        <v>0</v>
      </c>
      <c r="F171" s="32"/>
      <c r="G171" s="6">
        <f t="shared" si="2"/>
        <v>0</v>
      </c>
      <c r="H171"/>
      <c r="I171"/>
      <c r="J171"/>
    </row>
    <row r="172" spans="1:10" ht="12.75" customHeight="1">
      <c r="A172" s="41"/>
      <c r="B172" s="42" t="s">
        <v>512</v>
      </c>
      <c r="C172" s="533" t="s">
        <v>523</v>
      </c>
      <c r="D172" s="533">
        <v>4707</v>
      </c>
      <c r="E172" s="32">
        <v>0</v>
      </c>
      <c r="F172" s="32"/>
      <c r="G172" s="6">
        <f t="shared" si="2"/>
        <v>0</v>
      </c>
      <c r="H172"/>
      <c r="I172"/>
      <c r="J172"/>
    </row>
    <row r="173" spans="1:10" ht="12.75" customHeight="1" thickBot="1">
      <c r="A173" s="534"/>
      <c r="B173" s="18" t="s">
        <v>513</v>
      </c>
      <c r="C173" s="8" t="s">
        <v>602</v>
      </c>
      <c r="D173" s="535">
        <v>5350</v>
      </c>
      <c r="E173" s="32">
        <v>0</v>
      </c>
      <c r="F173" s="32"/>
      <c r="G173" s="32">
        <f t="shared" si="2"/>
        <v>0</v>
      </c>
      <c r="H173"/>
      <c r="I173"/>
      <c r="J173"/>
    </row>
    <row r="174" spans="1:10" ht="14.25" customHeight="1" thickBot="1" thickTop="1">
      <c r="A174" s="34" t="s">
        <v>603</v>
      </c>
      <c r="B174" s="35"/>
      <c r="C174" s="141" t="s">
        <v>861</v>
      </c>
      <c r="D174" s="37">
        <f>SUM(D175+D177+D179+D192)</f>
        <v>144700</v>
      </c>
      <c r="E174" s="37">
        <f>SUM(E175+E177+E179+E192+E198)</f>
        <v>288943</v>
      </c>
      <c r="F174" s="37"/>
      <c r="G174" s="730">
        <f t="shared" si="2"/>
        <v>199.68417415342088</v>
      </c>
      <c r="H174"/>
      <c r="I174"/>
      <c r="J174"/>
    </row>
    <row r="175" spans="1:10" ht="14.25" customHeight="1" thickTop="1">
      <c r="A175" s="508" t="s">
        <v>94</v>
      </c>
      <c r="B175" s="509"/>
      <c r="C175" s="511" t="s">
        <v>95</v>
      </c>
      <c r="D175" s="512">
        <f>SUM(D176:D176)</f>
        <v>4000</v>
      </c>
      <c r="E175" s="512">
        <f>SUM(E176:E176)</f>
        <v>0</v>
      </c>
      <c r="F175" s="512"/>
      <c r="G175" s="10">
        <f t="shared" si="2"/>
        <v>0</v>
      </c>
      <c r="H175"/>
      <c r="I175"/>
      <c r="J175"/>
    </row>
    <row r="176" spans="1:10" ht="14.25" customHeight="1">
      <c r="A176" s="26"/>
      <c r="B176" s="541" t="s">
        <v>512</v>
      </c>
      <c r="C176" s="345" t="s">
        <v>202</v>
      </c>
      <c r="D176" s="32">
        <v>4000</v>
      </c>
      <c r="E176" s="6">
        <v>0</v>
      </c>
      <c r="F176" s="6"/>
      <c r="G176" s="6">
        <f t="shared" si="2"/>
        <v>0</v>
      </c>
      <c r="H176"/>
      <c r="I176"/>
      <c r="J176"/>
    </row>
    <row r="177" spans="1:10" ht="14.25" customHeight="1">
      <c r="A177" s="27" t="s">
        <v>774</v>
      </c>
      <c r="B177" s="30"/>
      <c r="C177" s="275" t="s">
        <v>775</v>
      </c>
      <c r="D177" s="276">
        <f>D178</f>
        <v>5000</v>
      </c>
      <c r="E177" s="276">
        <f>SUM(E178:E178)</f>
        <v>5000</v>
      </c>
      <c r="F177" s="276"/>
      <c r="G177" s="6">
        <f t="shared" si="2"/>
        <v>100</v>
      </c>
      <c r="H177"/>
      <c r="I177"/>
      <c r="J177"/>
    </row>
    <row r="178" spans="1:10" ht="14.25" customHeight="1">
      <c r="A178" s="27"/>
      <c r="B178" s="30" t="s">
        <v>344</v>
      </c>
      <c r="C178" s="345" t="s">
        <v>996</v>
      </c>
      <c r="D178" s="32">
        <v>5000</v>
      </c>
      <c r="E178" s="6">
        <v>5000</v>
      </c>
      <c r="F178" s="6"/>
      <c r="G178" s="6">
        <f t="shared" si="2"/>
        <v>100</v>
      </c>
      <c r="H178"/>
      <c r="I178"/>
      <c r="J178"/>
    </row>
    <row r="179" spans="1:10" ht="12.75">
      <c r="A179" s="27" t="s">
        <v>605</v>
      </c>
      <c r="B179" s="18"/>
      <c r="C179" s="7" t="s">
        <v>476</v>
      </c>
      <c r="D179" s="5">
        <f>SUM(D180:D189)</f>
        <v>132700</v>
      </c>
      <c r="E179" s="5">
        <f>SUM(E180:E189)</f>
        <v>270543</v>
      </c>
      <c r="F179" s="5"/>
      <c r="G179" s="6">
        <f t="shared" si="2"/>
        <v>203.8756593820648</v>
      </c>
      <c r="H179"/>
      <c r="I179"/>
      <c r="J179"/>
    </row>
    <row r="180" spans="1:10" ht="12.75">
      <c r="A180" s="27"/>
      <c r="B180" s="18" t="s">
        <v>853</v>
      </c>
      <c r="C180" s="8" t="s">
        <v>854</v>
      </c>
      <c r="D180" s="8">
        <v>19700</v>
      </c>
      <c r="E180" s="6">
        <v>22400</v>
      </c>
      <c r="F180" s="6"/>
      <c r="G180" s="6">
        <f t="shared" si="2"/>
        <v>113.70558375634519</v>
      </c>
      <c r="H180"/>
      <c r="I180"/>
      <c r="J180"/>
    </row>
    <row r="181" spans="1:10" ht="12.75">
      <c r="A181" s="27" t="s">
        <v>466</v>
      </c>
      <c r="B181" s="18" t="s">
        <v>564</v>
      </c>
      <c r="C181" s="8" t="s">
        <v>231</v>
      </c>
      <c r="D181" s="6">
        <v>8000</v>
      </c>
      <c r="E181" s="6">
        <v>12000</v>
      </c>
      <c r="F181" s="6"/>
      <c r="G181" s="6">
        <f t="shared" si="2"/>
        <v>150</v>
      </c>
      <c r="H181"/>
      <c r="I181"/>
      <c r="J181"/>
    </row>
    <row r="182" spans="1:10" ht="12.75">
      <c r="A182" s="27"/>
      <c r="B182" s="18" t="s">
        <v>514</v>
      </c>
      <c r="C182" s="31" t="s">
        <v>27</v>
      </c>
      <c r="D182" s="6"/>
      <c r="E182" s="6">
        <v>1000</v>
      </c>
      <c r="F182" s="6"/>
      <c r="G182" s="6" t="s">
        <v>466</v>
      </c>
      <c r="H182"/>
      <c r="I182"/>
      <c r="J182"/>
    </row>
    <row r="183" spans="1:10" ht="12.75">
      <c r="A183" s="27"/>
      <c r="B183" s="18" t="s">
        <v>232</v>
      </c>
      <c r="C183" s="31" t="s">
        <v>233</v>
      </c>
      <c r="D183" s="6">
        <v>14000</v>
      </c>
      <c r="E183" s="6">
        <v>11000</v>
      </c>
      <c r="F183" s="6"/>
      <c r="G183" s="6">
        <f t="shared" si="2"/>
        <v>78.57142857142857</v>
      </c>
      <c r="H183"/>
      <c r="I183"/>
      <c r="J183"/>
    </row>
    <row r="184" spans="1:10" ht="12.75">
      <c r="A184" s="27"/>
      <c r="B184" s="18" t="s">
        <v>534</v>
      </c>
      <c r="C184" s="8" t="s">
        <v>283</v>
      </c>
      <c r="D184" s="6">
        <v>5000</v>
      </c>
      <c r="E184" s="6">
        <v>7000</v>
      </c>
      <c r="F184" s="6"/>
      <c r="G184" s="6">
        <f t="shared" si="2"/>
        <v>140</v>
      </c>
      <c r="H184"/>
      <c r="I184"/>
      <c r="J184"/>
    </row>
    <row r="185" spans="1:10" ht="12.75">
      <c r="A185" s="27"/>
      <c r="B185" s="18" t="s">
        <v>516</v>
      </c>
      <c r="C185" s="8" t="s">
        <v>235</v>
      </c>
      <c r="D185" s="6">
        <v>5000</v>
      </c>
      <c r="E185" s="6">
        <v>7000</v>
      </c>
      <c r="F185" s="6"/>
      <c r="G185" s="6">
        <f t="shared" si="2"/>
        <v>140</v>
      </c>
      <c r="H185"/>
      <c r="I185"/>
      <c r="J185"/>
    </row>
    <row r="186" spans="1:10" ht="12.75">
      <c r="A186" s="27"/>
      <c r="B186" s="18" t="s">
        <v>513</v>
      </c>
      <c r="C186" s="8" t="s">
        <v>602</v>
      </c>
      <c r="D186" s="6">
        <v>3000</v>
      </c>
      <c r="E186" s="6">
        <v>8000</v>
      </c>
      <c r="F186" s="6"/>
      <c r="G186" s="6">
        <f t="shared" si="2"/>
        <v>266.66666666666663</v>
      </c>
      <c r="H186"/>
      <c r="I186"/>
      <c r="J186"/>
    </row>
    <row r="187" spans="1:10" ht="12.75">
      <c r="A187" s="157"/>
      <c r="B187" s="19" t="s">
        <v>569</v>
      </c>
      <c r="C187" s="9" t="s">
        <v>485</v>
      </c>
      <c r="D187" s="10">
        <v>4500</v>
      </c>
      <c r="E187" s="6">
        <v>7000</v>
      </c>
      <c r="F187" s="6"/>
      <c r="G187" s="6">
        <f t="shared" si="2"/>
        <v>155.55555555555557</v>
      </c>
      <c r="H187"/>
      <c r="I187"/>
      <c r="J187"/>
    </row>
    <row r="188" spans="1:10" ht="12.75">
      <c r="A188" s="24"/>
      <c r="B188" s="19" t="s">
        <v>574</v>
      </c>
      <c r="C188" s="9" t="s">
        <v>234</v>
      </c>
      <c r="D188" s="10">
        <v>3000</v>
      </c>
      <c r="E188" s="6">
        <v>4000</v>
      </c>
      <c r="F188" s="6"/>
      <c r="G188" s="6">
        <f t="shared" si="2"/>
        <v>133.33333333333331</v>
      </c>
      <c r="H188"/>
      <c r="I188"/>
      <c r="J188"/>
    </row>
    <row r="189" spans="1:10" ht="12.75">
      <c r="A189" s="38" t="s">
        <v>466</v>
      </c>
      <c r="B189" s="19"/>
      <c r="C189" s="9" t="s">
        <v>604</v>
      </c>
      <c r="D189" s="10">
        <f>SUM(D190:D191)</f>
        <v>70500</v>
      </c>
      <c r="E189" s="10">
        <f>SUM(E190:E191)</f>
        <v>191143</v>
      </c>
      <c r="F189" s="10"/>
      <c r="G189" s="6">
        <f t="shared" si="2"/>
        <v>271.12482269503545</v>
      </c>
      <c r="H189"/>
      <c r="I189"/>
      <c r="J189"/>
    </row>
    <row r="190" spans="1:10" ht="12.75">
      <c r="A190" s="24"/>
      <c r="B190" s="19" t="s">
        <v>521</v>
      </c>
      <c r="C190" s="9" t="s">
        <v>169</v>
      </c>
      <c r="D190" s="689">
        <v>50000</v>
      </c>
      <c r="E190" s="692">
        <v>191143</v>
      </c>
      <c r="F190" s="771"/>
      <c r="G190" s="6">
        <f t="shared" si="2"/>
        <v>382.286</v>
      </c>
      <c r="H190" t="s">
        <v>466</v>
      </c>
      <c r="I190"/>
      <c r="J190"/>
    </row>
    <row r="191" spans="1:10" ht="12.75">
      <c r="A191" s="296"/>
      <c r="B191" s="19" t="s">
        <v>608</v>
      </c>
      <c r="C191" s="9" t="s">
        <v>895</v>
      </c>
      <c r="D191" s="689">
        <v>20500</v>
      </c>
      <c r="E191" s="692"/>
      <c r="F191" s="771"/>
      <c r="G191" s="6">
        <f t="shared" si="2"/>
        <v>0</v>
      </c>
      <c r="H191"/>
      <c r="I191"/>
      <c r="J191"/>
    </row>
    <row r="192" spans="1:10" ht="12.75">
      <c r="A192" s="38" t="s">
        <v>609</v>
      </c>
      <c r="B192" s="19"/>
      <c r="C192" s="12" t="s">
        <v>500</v>
      </c>
      <c r="D192" s="5">
        <f>SUM(D193:D197)</f>
        <v>3000</v>
      </c>
      <c r="E192" s="5">
        <f>SUM(E193:E197)</f>
        <v>9400</v>
      </c>
      <c r="F192" s="5"/>
      <c r="G192" s="6">
        <f t="shared" si="2"/>
        <v>313.3333333333333</v>
      </c>
      <c r="H192"/>
      <c r="I192"/>
      <c r="J192"/>
    </row>
    <row r="193" spans="1:10" ht="12.75">
      <c r="A193" s="38"/>
      <c r="B193" s="19" t="s">
        <v>512</v>
      </c>
      <c r="C193" s="9" t="s">
        <v>523</v>
      </c>
      <c r="D193" s="9">
        <v>1000</v>
      </c>
      <c r="E193" s="6">
        <v>2000</v>
      </c>
      <c r="F193" s="6"/>
      <c r="G193" s="6">
        <f t="shared" si="2"/>
        <v>200</v>
      </c>
      <c r="H193"/>
      <c r="I193"/>
      <c r="J193"/>
    </row>
    <row r="194" spans="1:10" ht="12.75">
      <c r="A194" s="38"/>
      <c r="B194" s="19" t="s">
        <v>534</v>
      </c>
      <c r="C194" s="9" t="s">
        <v>283</v>
      </c>
      <c r="D194" s="9">
        <v>400</v>
      </c>
      <c r="E194" s="6">
        <v>400</v>
      </c>
      <c r="F194" s="6"/>
      <c r="G194" s="6">
        <f t="shared" si="2"/>
        <v>100</v>
      </c>
      <c r="H194"/>
      <c r="I194"/>
      <c r="J194"/>
    </row>
    <row r="195" spans="1:10" ht="12.75">
      <c r="A195" s="38"/>
      <c r="B195" s="19" t="s">
        <v>516</v>
      </c>
      <c r="C195" s="9" t="s">
        <v>28</v>
      </c>
      <c r="D195" s="9"/>
      <c r="E195" s="6">
        <v>4000</v>
      </c>
      <c r="F195" s="6"/>
      <c r="G195" s="6" t="s">
        <v>466</v>
      </c>
      <c r="H195"/>
      <c r="I195"/>
      <c r="J195"/>
    </row>
    <row r="196" spans="1:10" ht="12.75">
      <c r="A196" s="38"/>
      <c r="B196" s="19" t="s">
        <v>513</v>
      </c>
      <c r="C196" s="9" t="s">
        <v>602</v>
      </c>
      <c r="D196" s="10">
        <v>1300</v>
      </c>
      <c r="E196" s="6">
        <v>2500</v>
      </c>
      <c r="F196" s="6"/>
      <c r="G196" s="6">
        <f t="shared" si="2"/>
        <v>192.30769230769232</v>
      </c>
      <c r="H196"/>
      <c r="I196"/>
      <c r="J196"/>
    </row>
    <row r="197" spans="1:10" ht="12.75">
      <c r="A197" s="24"/>
      <c r="B197" s="15" t="s">
        <v>569</v>
      </c>
      <c r="C197" s="50" t="s">
        <v>485</v>
      </c>
      <c r="D197" s="11">
        <v>300</v>
      </c>
      <c r="E197" s="32">
        <v>500</v>
      </c>
      <c r="F197" s="32"/>
      <c r="G197" s="6">
        <f t="shared" si="2"/>
        <v>166.66666666666669</v>
      </c>
      <c r="H197"/>
      <c r="I197"/>
      <c r="J197"/>
    </row>
    <row r="198" spans="1:10" ht="12.75">
      <c r="A198" s="157" t="s">
        <v>823</v>
      </c>
      <c r="B198" s="18"/>
      <c r="C198" s="7" t="s">
        <v>824</v>
      </c>
      <c r="D198" s="6"/>
      <c r="E198" s="7">
        <f>E199</f>
        <v>4000</v>
      </c>
      <c r="F198" s="7"/>
      <c r="G198" s="6"/>
      <c r="H198"/>
      <c r="I198"/>
      <c r="J198"/>
    </row>
    <row r="199" spans="1:10" ht="12.75">
      <c r="A199" s="157"/>
      <c r="B199" s="18" t="s">
        <v>662</v>
      </c>
      <c r="C199" s="8" t="s">
        <v>632</v>
      </c>
      <c r="D199" s="6"/>
      <c r="E199" s="6">
        <v>4000</v>
      </c>
      <c r="F199" s="6"/>
      <c r="G199" s="6"/>
      <c r="H199"/>
      <c r="I199"/>
      <c r="J199"/>
    </row>
    <row r="200" spans="1:10" ht="13.5" thickBot="1">
      <c r="A200" s="24"/>
      <c r="B200" s="15"/>
      <c r="C200" s="9" t="s">
        <v>634</v>
      </c>
      <c r="D200" s="11"/>
      <c r="E200" s="11"/>
      <c r="F200" s="11"/>
      <c r="G200" s="32"/>
      <c r="H200"/>
      <c r="I200"/>
      <c r="J200"/>
    </row>
    <row r="201" spans="1:10" ht="14.25" thickTop="1">
      <c r="A201" s="229" t="s">
        <v>808</v>
      </c>
      <c r="B201" s="230"/>
      <c r="C201" s="231" t="s">
        <v>287</v>
      </c>
      <c r="D201" s="231">
        <f>D204</f>
        <v>106201</v>
      </c>
      <c r="E201" s="231">
        <f>E204</f>
        <v>104071</v>
      </c>
      <c r="F201" s="231">
        <f>F204</f>
        <v>1612</v>
      </c>
      <c r="G201" s="734">
        <f t="shared" si="2"/>
        <v>97.99436916789861</v>
      </c>
      <c r="H201"/>
      <c r="I201"/>
      <c r="J201"/>
    </row>
    <row r="202" spans="1:10" ht="13.5">
      <c r="A202" s="226" t="s">
        <v>466</v>
      </c>
      <c r="B202" s="227"/>
      <c r="C202" s="228" t="s">
        <v>288</v>
      </c>
      <c r="D202" s="228"/>
      <c r="E202" s="228"/>
      <c r="F202" s="228"/>
      <c r="G202" s="11"/>
      <c r="H202"/>
      <c r="I202"/>
      <c r="J202"/>
    </row>
    <row r="203" spans="1:10" ht="14.25" thickBot="1">
      <c r="A203" s="232" t="s">
        <v>466</v>
      </c>
      <c r="B203" s="233"/>
      <c r="C203" s="234" t="s">
        <v>289</v>
      </c>
      <c r="D203" s="234"/>
      <c r="E203" s="234"/>
      <c r="F203" s="234"/>
      <c r="G203" s="735"/>
      <c r="H203"/>
      <c r="I203"/>
      <c r="J203"/>
    </row>
    <row r="204" spans="1:10" ht="13.5" thickTop="1">
      <c r="A204" s="27" t="s">
        <v>290</v>
      </c>
      <c r="B204" s="18"/>
      <c r="C204" s="5" t="s">
        <v>98</v>
      </c>
      <c r="D204" s="5">
        <f>SUM(D205:D214)</f>
        <v>106201</v>
      </c>
      <c r="E204" s="5">
        <f>SUM(E205:E214)</f>
        <v>104071</v>
      </c>
      <c r="F204" s="5">
        <f>SUM(F205:F214)</f>
        <v>1612</v>
      </c>
      <c r="G204" s="10">
        <f t="shared" si="2"/>
        <v>97.99436916789861</v>
      </c>
      <c r="H204"/>
      <c r="I204"/>
      <c r="J204"/>
    </row>
    <row r="205" spans="1:10" ht="12.75">
      <c r="A205" s="27"/>
      <c r="B205" s="18" t="s">
        <v>564</v>
      </c>
      <c r="C205" s="8" t="s">
        <v>565</v>
      </c>
      <c r="D205" s="8"/>
      <c r="E205" s="8">
        <v>286</v>
      </c>
      <c r="F205" s="8"/>
      <c r="G205" s="6" t="s">
        <v>466</v>
      </c>
      <c r="H205"/>
      <c r="I205"/>
      <c r="J205"/>
    </row>
    <row r="206" spans="1:10" ht="12.75">
      <c r="A206" s="27"/>
      <c r="B206" s="18" t="s">
        <v>566</v>
      </c>
      <c r="C206" s="8" t="s">
        <v>1</v>
      </c>
      <c r="D206" s="6">
        <v>12760</v>
      </c>
      <c r="E206" s="6">
        <v>12360</v>
      </c>
      <c r="F206" s="6">
        <v>218</v>
      </c>
      <c r="G206" s="6">
        <f t="shared" si="2"/>
        <v>96.86520376175548</v>
      </c>
      <c r="H206"/>
      <c r="I206"/>
      <c r="J206"/>
    </row>
    <row r="207" spans="1:10" ht="12.75">
      <c r="A207" s="27"/>
      <c r="B207" s="18" t="s">
        <v>567</v>
      </c>
      <c r="C207" s="8" t="s">
        <v>477</v>
      </c>
      <c r="D207" s="6">
        <v>610</v>
      </c>
      <c r="E207" s="6">
        <v>717</v>
      </c>
      <c r="F207" s="6">
        <v>717</v>
      </c>
      <c r="G207" s="6">
        <f aca="true" t="shared" si="3" ref="G207:G269">E207/D207*100</f>
        <v>117.54098360655738</v>
      </c>
      <c r="H207"/>
      <c r="I207"/>
      <c r="J207"/>
    </row>
    <row r="208" spans="1:10" ht="12.75">
      <c r="A208" s="27"/>
      <c r="B208" s="18" t="s">
        <v>576</v>
      </c>
      <c r="C208" s="8" t="s">
        <v>577</v>
      </c>
      <c r="D208" s="6">
        <v>44304</v>
      </c>
      <c r="E208" s="6">
        <v>43600</v>
      </c>
      <c r="F208" s="6"/>
      <c r="G208" s="6">
        <f t="shared" si="3"/>
        <v>98.41097869266883</v>
      </c>
      <c r="H208"/>
      <c r="I208"/>
      <c r="J208"/>
    </row>
    <row r="209" spans="1:10" ht="12.75">
      <c r="A209" s="27"/>
      <c r="B209" s="18" t="s">
        <v>517</v>
      </c>
      <c r="C209" s="8" t="s">
        <v>472</v>
      </c>
      <c r="D209" s="6">
        <v>3985</v>
      </c>
      <c r="E209" s="6">
        <v>4322</v>
      </c>
      <c r="F209" s="6">
        <v>395</v>
      </c>
      <c r="G209" s="6">
        <f t="shared" si="3"/>
        <v>108.45671267252195</v>
      </c>
      <c r="H209"/>
      <c r="I209"/>
      <c r="J209"/>
    </row>
    <row r="210" spans="1:10" ht="12.75">
      <c r="A210" s="27"/>
      <c r="B210" s="18" t="s">
        <v>518</v>
      </c>
      <c r="C210" s="8" t="s">
        <v>473</v>
      </c>
      <c r="D210" s="6">
        <v>567</v>
      </c>
      <c r="E210" s="6">
        <v>615</v>
      </c>
      <c r="F210" s="6">
        <v>57</v>
      </c>
      <c r="G210" s="6">
        <f t="shared" si="3"/>
        <v>108.46560846560847</v>
      </c>
      <c r="H210"/>
      <c r="I210"/>
      <c r="J210"/>
    </row>
    <row r="211" spans="1:10" ht="12.75">
      <c r="A211" s="27"/>
      <c r="B211" s="18" t="s">
        <v>884</v>
      </c>
      <c r="C211" s="8" t="s">
        <v>885</v>
      </c>
      <c r="D211" s="6"/>
      <c r="E211" s="6">
        <v>12000</v>
      </c>
      <c r="F211" s="6">
        <v>225</v>
      </c>
      <c r="G211" s="6" t="s">
        <v>466</v>
      </c>
      <c r="H211"/>
      <c r="I211"/>
      <c r="J211"/>
    </row>
    <row r="212" spans="1:10" ht="12.75">
      <c r="A212" s="27"/>
      <c r="B212" s="18" t="s">
        <v>512</v>
      </c>
      <c r="C212" s="8" t="s">
        <v>857</v>
      </c>
      <c r="D212" s="6">
        <v>7800</v>
      </c>
      <c r="E212" s="6">
        <v>8675</v>
      </c>
      <c r="F212" s="6"/>
      <c r="G212" s="6">
        <f t="shared" si="3"/>
        <v>111.21794871794873</v>
      </c>
      <c r="H212"/>
      <c r="I212"/>
      <c r="J212"/>
    </row>
    <row r="213" spans="1:10" ht="12.75">
      <c r="A213" s="27"/>
      <c r="B213" s="18" t="s">
        <v>513</v>
      </c>
      <c r="C213" s="31" t="s">
        <v>454</v>
      </c>
      <c r="D213" s="6">
        <v>35479</v>
      </c>
      <c r="E213" s="6">
        <v>20800</v>
      </c>
      <c r="F213" s="6"/>
      <c r="G213" s="6">
        <f t="shared" si="3"/>
        <v>58.626229600608816</v>
      </c>
      <c r="H213"/>
      <c r="I213"/>
      <c r="J213"/>
    </row>
    <row r="214" spans="1:10" ht="13.5" thickBot="1">
      <c r="A214" s="27"/>
      <c r="B214" s="18" t="s">
        <v>570</v>
      </c>
      <c r="C214" s="55" t="s">
        <v>957</v>
      </c>
      <c r="D214" s="6">
        <v>696</v>
      </c>
      <c r="E214" s="6">
        <v>696</v>
      </c>
      <c r="F214" s="32"/>
      <c r="G214" s="32">
        <f t="shared" si="3"/>
        <v>100</v>
      </c>
      <c r="H214"/>
      <c r="I214"/>
      <c r="J214"/>
    </row>
    <row r="215" spans="1:10" ht="15" thickBot="1" thickTop="1">
      <c r="A215" s="47" t="s">
        <v>610</v>
      </c>
      <c r="B215" s="48"/>
      <c r="C215" s="49" t="s">
        <v>611</v>
      </c>
      <c r="D215" s="49">
        <f>SUM(D216+D218)</f>
        <v>549671</v>
      </c>
      <c r="E215" s="49">
        <f>SUM(E216+E218)</f>
        <v>567878</v>
      </c>
      <c r="F215" s="49"/>
      <c r="G215" s="730">
        <f t="shared" si="3"/>
        <v>103.31234502093069</v>
      </c>
      <c r="H215"/>
      <c r="I215"/>
      <c r="J215"/>
    </row>
    <row r="216" spans="1:10" ht="13.5" thickTop="1">
      <c r="A216" s="24" t="s">
        <v>612</v>
      </c>
      <c r="B216" s="19"/>
      <c r="C216" s="33" t="s">
        <v>700</v>
      </c>
      <c r="D216" s="33">
        <f>D217</f>
        <v>319371</v>
      </c>
      <c r="E216" s="10">
        <f>E217</f>
        <v>304678</v>
      </c>
      <c r="F216" s="10"/>
      <c r="G216" s="10">
        <f t="shared" si="3"/>
        <v>95.39939443468568</v>
      </c>
      <c r="H216"/>
      <c r="I216"/>
      <c r="J216"/>
    </row>
    <row r="217" spans="1:10" ht="12.75">
      <c r="A217" s="38"/>
      <c r="B217" s="19" t="s">
        <v>613</v>
      </c>
      <c r="C217" s="9" t="s">
        <v>614</v>
      </c>
      <c r="D217" s="10">
        <v>319371</v>
      </c>
      <c r="E217" s="6">
        <v>304678</v>
      </c>
      <c r="F217" s="6"/>
      <c r="G217" s="6">
        <f t="shared" si="3"/>
        <v>95.39939443468568</v>
      </c>
      <c r="H217"/>
      <c r="I217"/>
      <c r="J217"/>
    </row>
    <row r="218" spans="1:10" ht="12.75">
      <c r="A218" s="38" t="s">
        <v>615</v>
      </c>
      <c r="B218" s="19"/>
      <c r="C218" s="33" t="s">
        <v>616</v>
      </c>
      <c r="D218" s="33">
        <f>D219</f>
        <v>230300</v>
      </c>
      <c r="E218" s="10">
        <f>E219</f>
        <v>263200</v>
      </c>
      <c r="F218" s="10"/>
      <c r="G218" s="6">
        <f t="shared" si="3"/>
        <v>114.28571428571428</v>
      </c>
      <c r="H218"/>
      <c r="I218"/>
      <c r="J218"/>
    </row>
    <row r="219" spans="1:10" ht="12.75">
      <c r="A219" s="27"/>
      <c r="B219" s="18" t="s">
        <v>617</v>
      </c>
      <c r="C219" s="8" t="s">
        <v>618</v>
      </c>
      <c r="D219" s="6">
        <v>230300</v>
      </c>
      <c r="E219" s="6">
        <v>263200</v>
      </c>
      <c r="F219" s="6"/>
      <c r="G219" s="6">
        <f t="shared" si="3"/>
        <v>114.28571428571428</v>
      </c>
      <c r="H219"/>
      <c r="I219"/>
      <c r="J219"/>
    </row>
    <row r="220" spans="1:10" ht="13.5" thickBot="1">
      <c r="A220" s="27"/>
      <c r="B220" s="30"/>
      <c r="C220" s="31" t="s">
        <v>619</v>
      </c>
      <c r="D220" s="32"/>
      <c r="E220" s="32"/>
      <c r="F220" s="32"/>
      <c r="G220" s="32" t="s">
        <v>466</v>
      </c>
      <c r="H220"/>
      <c r="I220"/>
      <c r="J220"/>
    </row>
    <row r="221" spans="1:10" ht="15" thickBot="1" thickTop="1">
      <c r="A221" s="47" t="s">
        <v>620</v>
      </c>
      <c r="B221" s="48"/>
      <c r="C221" s="49" t="s">
        <v>501</v>
      </c>
      <c r="D221" s="49">
        <f>SUM(D222+D224)</f>
        <v>15000</v>
      </c>
      <c r="E221" s="49">
        <f>SUM(E222+E224)</f>
        <v>754370</v>
      </c>
      <c r="F221" s="49"/>
      <c r="G221" s="730">
        <f t="shared" si="3"/>
        <v>5029.133333333333</v>
      </c>
      <c r="H221"/>
      <c r="I221"/>
      <c r="J221"/>
    </row>
    <row r="222" spans="1:10" ht="13.5" thickTop="1">
      <c r="A222" s="142" t="s">
        <v>807</v>
      </c>
      <c r="B222" s="143"/>
      <c r="C222" s="170" t="s">
        <v>760</v>
      </c>
      <c r="D222" s="170">
        <f>D223</f>
        <v>15000</v>
      </c>
      <c r="E222" s="144">
        <f>E223</f>
        <v>15000</v>
      </c>
      <c r="F222" s="533"/>
      <c r="G222" s="10">
        <f t="shared" si="3"/>
        <v>100</v>
      </c>
      <c r="H222"/>
      <c r="I222"/>
      <c r="J222"/>
    </row>
    <row r="223" spans="1:10" ht="12.75">
      <c r="A223" s="51"/>
      <c r="B223" s="43" t="s">
        <v>513</v>
      </c>
      <c r="C223" s="44" t="s">
        <v>456</v>
      </c>
      <c r="D223" s="44">
        <v>15000</v>
      </c>
      <c r="E223" s="6">
        <v>15000</v>
      </c>
      <c r="F223" s="6"/>
      <c r="G223" s="6">
        <f t="shared" si="3"/>
        <v>100</v>
      </c>
      <c r="H223"/>
      <c r="I223"/>
      <c r="J223"/>
    </row>
    <row r="224" spans="1:10" ht="12.75">
      <c r="A224" s="24" t="s">
        <v>621</v>
      </c>
      <c r="B224" s="19" t="s">
        <v>466</v>
      </c>
      <c r="C224" s="33" t="s">
        <v>502</v>
      </c>
      <c r="D224" s="33">
        <f>SUM(D225+D226)</f>
        <v>0</v>
      </c>
      <c r="E224" s="33">
        <f>SUM(E225+E226)</f>
        <v>739370</v>
      </c>
      <c r="F224" s="33"/>
      <c r="G224" s="6"/>
      <c r="H224"/>
      <c r="I224"/>
      <c r="J224"/>
    </row>
    <row r="225" spans="1:10" ht="12.75">
      <c r="A225" s="27"/>
      <c r="B225" s="20" t="s">
        <v>503</v>
      </c>
      <c r="C225" s="8" t="s">
        <v>504</v>
      </c>
      <c r="D225" s="6">
        <v>0</v>
      </c>
      <c r="E225" s="6">
        <v>274422</v>
      </c>
      <c r="F225" s="6"/>
      <c r="G225" s="6"/>
      <c r="H225"/>
      <c r="I225"/>
      <c r="J225"/>
    </row>
    <row r="226" spans="1:10" ht="12.75">
      <c r="A226" s="27"/>
      <c r="B226" s="20" t="s">
        <v>505</v>
      </c>
      <c r="C226" s="8" t="s">
        <v>506</v>
      </c>
      <c r="D226" s="6">
        <f>SUM(D227:D228)</f>
        <v>0</v>
      </c>
      <c r="E226" s="6">
        <f>SUM(E227:E228)</f>
        <v>464948</v>
      </c>
      <c r="F226" s="6"/>
      <c r="G226" s="6"/>
      <c r="H226"/>
      <c r="I226"/>
      <c r="J226"/>
    </row>
    <row r="227" spans="1:10" ht="12.75">
      <c r="A227" s="27"/>
      <c r="B227" s="20" t="s">
        <v>622</v>
      </c>
      <c r="C227" s="8" t="s">
        <v>507</v>
      </c>
      <c r="D227" s="6">
        <v>0</v>
      </c>
      <c r="E227" s="6">
        <v>200000</v>
      </c>
      <c r="F227" s="6"/>
      <c r="G227" s="6"/>
      <c r="H227"/>
      <c r="I227"/>
      <c r="J227"/>
    </row>
    <row r="228" spans="1:10" ht="13.5" thickBot="1">
      <c r="A228" s="27"/>
      <c r="B228" s="20" t="s">
        <v>114</v>
      </c>
      <c r="C228" s="8" t="s">
        <v>548</v>
      </c>
      <c r="D228" s="6">
        <v>0</v>
      </c>
      <c r="E228" s="6">
        <v>264948</v>
      </c>
      <c r="F228" s="32"/>
      <c r="G228" s="32"/>
      <c r="H228"/>
      <c r="I228"/>
      <c r="J228"/>
    </row>
    <row r="229" spans="1:10" ht="15" thickBot="1" thickTop="1">
      <c r="A229" s="47" t="s">
        <v>623</v>
      </c>
      <c r="B229" s="48"/>
      <c r="C229" s="49" t="s">
        <v>482</v>
      </c>
      <c r="D229" s="49">
        <f>SUM(D230+D255+D272+D291+D304+D306+D309+D313)</f>
        <v>13824625</v>
      </c>
      <c r="E229" s="49">
        <f>SUM(E230+E255+E272+E291+E304+E306+E309+E313)</f>
        <v>13821322</v>
      </c>
      <c r="F229" s="49">
        <f>SUM(F230+F255+F272+F291+F304+F306+F309+F313)</f>
        <v>953140</v>
      </c>
      <c r="G229" s="730">
        <f t="shared" si="3"/>
        <v>99.9761078510267</v>
      </c>
      <c r="H229"/>
      <c r="I229"/>
      <c r="J229"/>
    </row>
    <row r="230" spans="1:10" ht="13.5" thickTop="1">
      <c r="A230" s="24" t="s">
        <v>624</v>
      </c>
      <c r="B230" s="19"/>
      <c r="C230" s="12" t="s">
        <v>483</v>
      </c>
      <c r="D230" s="33">
        <f>SUM(D231:D249,D251)</f>
        <v>7395805</v>
      </c>
      <c r="E230" s="33">
        <f>SUM(E231:E249,E251)</f>
        <v>7460489</v>
      </c>
      <c r="F230" s="33">
        <f>SUM(F231:F249,F251)</f>
        <v>519878</v>
      </c>
      <c r="G230" s="10">
        <f t="shared" si="3"/>
        <v>100.87460391397556</v>
      </c>
      <c r="H230"/>
      <c r="I230"/>
      <c r="J230"/>
    </row>
    <row r="231" spans="1:10" ht="12.75">
      <c r="A231" s="24"/>
      <c r="B231" s="19" t="s">
        <v>626</v>
      </c>
      <c r="C231" s="9" t="s">
        <v>627</v>
      </c>
      <c r="D231" s="9">
        <v>101740</v>
      </c>
      <c r="E231" s="6">
        <v>110000</v>
      </c>
      <c r="F231" s="6"/>
      <c r="G231" s="6">
        <f t="shared" si="3"/>
        <v>108.1187340279143</v>
      </c>
      <c r="H231"/>
      <c r="I231"/>
      <c r="J231"/>
    </row>
    <row r="232" spans="1:10" ht="12.75">
      <c r="A232" s="27"/>
      <c r="B232" s="18" t="s">
        <v>564</v>
      </c>
      <c r="C232" s="8" t="s">
        <v>163</v>
      </c>
      <c r="D232" s="6">
        <v>113208</v>
      </c>
      <c r="E232" s="6">
        <v>112394</v>
      </c>
      <c r="F232" s="6">
        <v>5349</v>
      </c>
      <c r="G232" s="6">
        <f t="shared" si="3"/>
        <v>99.2809695427885</v>
      </c>
      <c r="H232"/>
      <c r="I232"/>
      <c r="J232"/>
    </row>
    <row r="233" spans="1:10" ht="12.75">
      <c r="A233" s="27"/>
      <c r="B233" s="18" t="s">
        <v>566</v>
      </c>
      <c r="C233" s="8" t="s">
        <v>261</v>
      </c>
      <c r="D233" s="6">
        <v>4410502</v>
      </c>
      <c r="E233" s="6">
        <v>4523149</v>
      </c>
      <c r="F233" s="6">
        <v>78085</v>
      </c>
      <c r="G233" s="6">
        <f t="shared" si="3"/>
        <v>102.55406300688674</v>
      </c>
      <c r="H233"/>
      <c r="I233"/>
      <c r="J233"/>
    </row>
    <row r="234" spans="1:10" ht="12.75">
      <c r="A234" s="27"/>
      <c r="B234" s="18" t="s">
        <v>567</v>
      </c>
      <c r="C234" s="8" t="s">
        <v>477</v>
      </c>
      <c r="D234" s="6">
        <v>331217</v>
      </c>
      <c r="E234" s="6">
        <v>362258</v>
      </c>
      <c r="F234" s="6">
        <v>362258</v>
      </c>
      <c r="G234" s="6">
        <f t="shared" si="3"/>
        <v>109.37180156815623</v>
      </c>
      <c r="H234"/>
      <c r="I234"/>
      <c r="J234"/>
    </row>
    <row r="235" spans="1:10" ht="12.75">
      <c r="A235" s="27"/>
      <c r="B235" s="18" t="s">
        <v>517</v>
      </c>
      <c r="C235" s="8" t="s">
        <v>472</v>
      </c>
      <c r="D235" s="6">
        <v>825850</v>
      </c>
      <c r="E235" s="6">
        <v>880460</v>
      </c>
      <c r="F235" s="6">
        <v>64661</v>
      </c>
      <c r="G235" s="6">
        <f t="shared" si="3"/>
        <v>106.61258097717503</v>
      </c>
      <c r="H235"/>
      <c r="I235"/>
      <c r="J235"/>
    </row>
    <row r="236" spans="1:10" ht="12.75">
      <c r="A236" s="27"/>
      <c r="B236" s="18" t="s">
        <v>518</v>
      </c>
      <c r="C236" s="8" t="s">
        <v>286</v>
      </c>
      <c r="D236" s="6">
        <v>113131</v>
      </c>
      <c r="E236" s="6">
        <v>119907</v>
      </c>
      <c r="F236" s="6">
        <v>9525</v>
      </c>
      <c r="G236" s="6">
        <f t="shared" si="3"/>
        <v>105.98951657812626</v>
      </c>
      <c r="H236"/>
      <c r="I236"/>
      <c r="J236"/>
    </row>
    <row r="237" spans="1:10" ht="12.75">
      <c r="A237" s="27"/>
      <c r="B237" s="18" t="s">
        <v>512</v>
      </c>
      <c r="C237" s="8" t="s">
        <v>523</v>
      </c>
      <c r="D237" s="6">
        <v>116081</v>
      </c>
      <c r="E237" s="6">
        <v>114908</v>
      </c>
      <c r="F237" s="6"/>
      <c r="G237" s="6">
        <f t="shared" si="3"/>
        <v>98.98949871210621</v>
      </c>
      <c r="H237"/>
      <c r="I237"/>
      <c r="J237"/>
    </row>
    <row r="238" spans="1:10" ht="12.75">
      <c r="A238" s="27"/>
      <c r="B238" s="18" t="s">
        <v>628</v>
      </c>
      <c r="C238" s="8" t="s">
        <v>239</v>
      </c>
      <c r="D238" s="6">
        <v>20450</v>
      </c>
      <c r="E238" s="6">
        <v>22094</v>
      </c>
      <c r="F238" s="6"/>
      <c r="G238" s="6">
        <f t="shared" si="3"/>
        <v>108.03911980440097</v>
      </c>
      <c r="H238"/>
      <c r="I238"/>
      <c r="J238"/>
    </row>
    <row r="239" spans="1:10" ht="12.75">
      <c r="A239" s="27"/>
      <c r="B239" s="18" t="s">
        <v>628</v>
      </c>
      <c r="C239" s="8" t="s">
        <v>167</v>
      </c>
      <c r="D239" s="6">
        <v>6811</v>
      </c>
      <c r="E239" s="6"/>
      <c r="F239" s="6"/>
      <c r="G239" s="6">
        <f t="shared" si="3"/>
        <v>0</v>
      </c>
      <c r="H239"/>
      <c r="I239"/>
      <c r="J239"/>
    </row>
    <row r="240" spans="1:10" ht="12.75">
      <c r="A240" s="27"/>
      <c r="B240" s="18" t="s">
        <v>534</v>
      </c>
      <c r="C240" s="8" t="s">
        <v>283</v>
      </c>
      <c r="D240" s="6">
        <v>383426</v>
      </c>
      <c r="E240" s="6">
        <v>364572</v>
      </c>
      <c r="F240" s="6"/>
      <c r="G240" s="6">
        <f t="shared" si="3"/>
        <v>95.08275390818567</v>
      </c>
      <c r="H240"/>
      <c r="I240"/>
      <c r="J240"/>
    </row>
    <row r="241" spans="1:10" ht="12.75">
      <c r="A241" s="27"/>
      <c r="B241" s="18" t="s">
        <v>516</v>
      </c>
      <c r="C241" s="8" t="s">
        <v>238</v>
      </c>
      <c r="D241" s="6">
        <v>7405</v>
      </c>
      <c r="E241" s="6">
        <v>7730</v>
      </c>
      <c r="F241" s="6"/>
      <c r="G241" s="6">
        <f t="shared" si="3"/>
        <v>104.38892640108035</v>
      </c>
      <c r="H241"/>
      <c r="I241"/>
      <c r="J241"/>
    </row>
    <row r="242" spans="1:10" ht="12.75">
      <c r="A242" s="27"/>
      <c r="B242" s="18" t="s">
        <v>516</v>
      </c>
      <c r="C242" s="8" t="s">
        <v>326</v>
      </c>
      <c r="D242" s="6">
        <v>184586</v>
      </c>
      <c r="E242" s="6">
        <v>0</v>
      </c>
      <c r="F242" s="6"/>
      <c r="G242" s="6">
        <f t="shared" si="3"/>
        <v>0</v>
      </c>
      <c r="H242"/>
      <c r="I242"/>
      <c r="J242"/>
    </row>
    <row r="243" spans="1:10" ht="12.75">
      <c r="A243" s="27"/>
      <c r="B243" s="18" t="s">
        <v>271</v>
      </c>
      <c r="C243" s="8" t="s">
        <v>272</v>
      </c>
      <c r="D243" s="6">
        <v>6630</v>
      </c>
      <c r="E243" s="6">
        <v>6829</v>
      </c>
      <c r="F243" s="6"/>
      <c r="G243" s="6">
        <f t="shared" si="3"/>
        <v>103.00150829562594</v>
      </c>
      <c r="H243"/>
      <c r="I243"/>
      <c r="J243"/>
    </row>
    <row r="244" spans="1:10" ht="12.75">
      <c r="A244" s="27"/>
      <c r="B244" s="18" t="s">
        <v>513</v>
      </c>
      <c r="C244" s="8" t="s">
        <v>602</v>
      </c>
      <c r="D244" s="6">
        <v>71696</v>
      </c>
      <c r="E244" s="6">
        <v>77325</v>
      </c>
      <c r="F244" s="6"/>
      <c r="G244" s="6">
        <f t="shared" si="3"/>
        <v>107.85120508814995</v>
      </c>
      <c r="H244" t="s">
        <v>466</v>
      </c>
      <c r="I244"/>
      <c r="J244"/>
    </row>
    <row r="245" spans="1:10" ht="12.75">
      <c r="A245" s="27"/>
      <c r="B245" s="18" t="s">
        <v>569</v>
      </c>
      <c r="C245" s="8" t="s">
        <v>485</v>
      </c>
      <c r="D245" s="6">
        <v>10508</v>
      </c>
      <c r="E245" s="6">
        <v>10823</v>
      </c>
      <c r="F245" s="6"/>
      <c r="G245" s="6">
        <f t="shared" si="3"/>
        <v>102.99771602588504</v>
      </c>
      <c r="H245"/>
      <c r="I245"/>
      <c r="J245"/>
    </row>
    <row r="246" spans="1:10" ht="12.75">
      <c r="A246" s="27"/>
      <c r="B246" s="18" t="s">
        <v>574</v>
      </c>
      <c r="C246" s="8" t="s">
        <v>226</v>
      </c>
      <c r="D246" s="6">
        <v>9426</v>
      </c>
      <c r="E246" s="6">
        <v>9685</v>
      </c>
      <c r="F246" s="6"/>
      <c r="G246" s="6">
        <f t="shared" si="3"/>
        <v>102.74771907489921</v>
      </c>
      <c r="H246"/>
      <c r="I246"/>
      <c r="J246"/>
    </row>
    <row r="247" spans="1:10" ht="12.75">
      <c r="A247" s="27"/>
      <c r="B247" s="18" t="s">
        <v>237</v>
      </c>
      <c r="C247" s="8" t="s">
        <v>716</v>
      </c>
      <c r="D247" s="6">
        <v>554</v>
      </c>
      <c r="E247" s="6">
        <v>570</v>
      </c>
      <c r="F247" s="6"/>
      <c r="G247" s="6">
        <f t="shared" si="3"/>
        <v>102.88808664259928</v>
      </c>
      <c r="H247"/>
      <c r="I247"/>
      <c r="J247"/>
    </row>
    <row r="248" spans="1:10" ht="12.75">
      <c r="A248" s="27"/>
      <c r="B248" s="18" t="s">
        <v>570</v>
      </c>
      <c r="C248" s="8" t="s">
        <v>607</v>
      </c>
      <c r="D248" s="6">
        <v>259316</v>
      </c>
      <c r="E248" s="6">
        <v>229465</v>
      </c>
      <c r="F248" s="6"/>
      <c r="G248" s="6">
        <f t="shared" si="3"/>
        <v>88.48856221752611</v>
      </c>
      <c r="H248"/>
      <c r="I248"/>
      <c r="J248"/>
    </row>
    <row r="249" spans="1:10" ht="13.5" customHeight="1">
      <c r="A249" s="27"/>
      <c r="B249" s="18"/>
      <c r="C249" s="8" t="s">
        <v>236</v>
      </c>
      <c r="D249" s="6">
        <f>SUM(D250:D250)</f>
        <v>21793</v>
      </c>
      <c r="E249" s="6">
        <f>SUM(E250:E250)</f>
        <v>0</v>
      </c>
      <c r="F249" s="6"/>
      <c r="G249" s="6">
        <f t="shared" si="3"/>
        <v>0</v>
      </c>
      <c r="H249"/>
      <c r="I249"/>
      <c r="J249"/>
    </row>
    <row r="250" spans="1:10" ht="13.5" customHeight="1">
      <c r="A250" s="27"/>
      <c r="B250" s="18" t="s">
        <v>984</v>
      </c>
      <c r="C250" s="8" t="s">
        <v>985</v>
      </c>
      <c r="D250" s="6">
        <v>21793</v>
      </c>
      <c r="E250" s="6">
        <v>0</v>
      </c>
      <c r="F250" s="6"/>
      <c r="G250" s="6">
        <f t="shared" si="3"/>
        <v>0</v>
      </c>
      <c r="H250"/>
      <c r="I250"/>
      <c r="J250"/>
    </row>
    <row r="251" spans="1:10" ht="12.75">
      <c r="A251" s="27"/>
      <c r="B251" s="18" t="s">
        <v>466</v>
      </c>
      <c r="C251" s="8" t="s">
        <v>604</v>
      </c>
      <c r="D251" s="6">
        <f>SUM(D252:D254)</f>
        <v>401475</v>
      </c>
      <c r="E251" s="6">
        <f>SUM(E252:E254)</f>
        <v>508320</v>
      </c>
      <c r="F251" s="6"/>
      <c r="G251" s="6">
        <f t="shared" si="3"/>
        <v>126.61311414160284</v>
      </c>
      <c r="H251"/>
      <c r="I251"/>
      <c r="J251"/>
    </row>
    <row r="252" spans="1:10" ht="12.75">
      <c r="A252" s="27"/>
      <c r="B252" s="18" t="s">
        <v>521</v>
      </c>
      <c r="C252" s="8" t="s">
        <v>431</v>
      </c>
      <c r="D252" s="689">
        <v>30000</v>
      </c>
      <c r="E252" s="692">
        <v>508320</v>
      </c>
      <c r="F252" s="771"/>
      <c r="G252" s="6">
        <f t="shared" si="3"/>
        <v>1694.3999999999999</v>
      </c>
      <c r="H252"/>
      <c r="I252"/>
      <c r="J252"/>
    </row>
    <row r="253" spans="1:10" ht="12.75">
      <c r="A253" s="27"/>
      <c r="B253" s="18" t="s">
        <v>521</v>
      </c>
      <c r="C253" s="8" t="s">
        <v>687</v>
      </c>
      <c r="D253" s="689">
        <v>18556</v>
      </c>
      <c r="E253" s="692">
        <v>0</v>
      </c>
      <c r="F253" s="771"/>
      <c r="G253" s="6">
        <f t="shared" si="3"/>
        <v>0</v>
      </c>
      <c r="H253"/>
      <c r="I253"/>
      <c r="J253"/>
    </row>
    <row r="254" spans="1:10" ht="12.75">
      <c r="A254" s="27"/>
      <c r="B254" s="18" t="s">
        <v>521</v>
      </c>
      <c r="C254" s="8" t="s">
        <v>240</v>
      </c>
      <c r="D254" s="689">
        <v>352919</v>
      </c>
      <c r="E254" s="692">
        <v>0</v>
      </c>
      <c r="F254" s="771"/>
      <c r="G254" s="6">
        <f t="shared" si="3"/>
        <v>0</v>
      </c>
      <c r="H254"/>
      <c r="I254"/>
      <c r="J254"/>
    </row>
    <row r="255" spans="1:10" ht="12" customHeight="1">
      <c r="A255" s="27" t="s">
        <v>630</v>
      </c>
      <c r="B255" s="18"/>
      <c r="C255" s="7" t="s">
        <v>872</v>
      </c>
      <c r="D255" s="5">
        <f>SUM(D256:D270)</f>
        <v>1377370</v>
      </c>
      <c r="E255" s="5">
        <f>SUM(E256:E271)</f>
        <v>1432130</v>
      </c>
      <c r="F255" s="5">
        <f>SUM(F256:F271)</f>
        <v>102219</v>
      </c>
      <c r="G255" s="6">
        <f t="shared" si="3"/>
        <v>103.97569280585464</v>
      </c>
      <c r="H255"/>
      <c r="I255"/>
      <c r="J255"/>
    </row>
    <row r="256" spans="1:10" ht="12.75">
      <c r="A256" s="27"/>
      <c r="B256" s="18" t="s">
        <v>564</v>
      </c>
      <c r="C256" s="8" t="s">
        <v>457</v>
      </c>
      <c r="D256" s="6">
        <v>11694</v>
      </c>
      <c r="E256" s="6">
        <v>11918</v>
      </c>
      <c r="F256" s="6">
        <v>184</v>
      </c>
      <c r="G256" s="6">
        <f t="shared" si="3"/>
        <v>101.91551222849324</v>
      </c>
      <c r="H256"/>
      <c r="I256"/>
      <c r="J256"/>
    </row>
    <row r="257" spans="1:10" ht="12.75">
      <c r="A257" s="27"/>
      <c r="B257" s="18" t="s">
        <v>566</v>
      </c>
      <c r="C257" s="8" t="s">
        <v>261</v>
      </c>
      <c r="D257" s="6">
        <v>905544</v>
      </c>
      <c r="E257" s="6">
        <v>936242</v>
      </c>
      <c r="F257" s="6">
        <v>16261</v>
      </c>
      <c r="G257" s="6">
        <f t="shared" si="3"/>
        <v>103.39000644916206</v>
      </c>
      <c r="H257"/>
      <c r="I257"/>
      <c r="J257"/>
    </row>
    <row r="258" spans="1:10" ht="12.75">
      <c r="A258" s="27"/>
      <c r="B258" s="18" t="s">
        <v>567</v>
      </c>
      <c r="C258" s="8" t="s">
        <v>477</v>
      </c>
      <c r="D258" s="6">
        <v>67005</v>
      </c>
      <c r="E258" s="6">
        <v>70487</v>
      </c>
      <c r="F258" s="6">
        <v>70487</v>
      </c>
      <c r="G258" s="6">
        <f t="shared" si="3"/>
        <v>105.1966271173793</v>
      </c>
      <c r="H258"/>
      <c r="I258"/>
      <c r="J258"/>
    </row>
    <row r="259" spans="1:10" ht="13.5" customHeight="1">
      <c r="A259" s="27"/>
      <c r="B259" s="18" t="s">
        <v>517</v>
      </c>
      <c r="C259" s="8" t="s">
        <v>472</v>
      </c>
      <c r="D259" s="6">
        <v>164951</v>
      </c>
      <c r="E259" s="6">
        <v>183255</v>
      </c>
      <c r="F259" s="6">
        <v>13780</v>
      </c>
      <c r="G259" s="6">
        <f t="shared" si="3"/>
        <v>111.09662869579451</v>
      </c>
      <c r="H259"/>
      <c r="I259"/>
      <c r="J259"/>
    </row>
    <row r="260" spans="1:10" ht="13.5" customHeight="1">
      <c r="A260" s="27"/>
      <c r="B260" s="18" t="s">
        <v>518</v>
      </c>
      <c r="C260" s="8" t="s">
        <v>286</v>
      </c>
      <c r="D260" s="6">
        <v>22685</v>
      </c>
      <c r="E260" s="6">
        <v>24857</v>
      </c>
      <c r="F260" s="6">
        <v>1507</v>
      </c>
      <c r="G260" s="6">
        <f t="shared" si="3"/>
        <v>109.57460877231651</v>
      </c>
      <c r="H260"/>
      <c r="I260"/>
      <c r="J260"/>
    </row>
    <row r="261" spans="1:10" ht="13.5" customHeight="1">
      <c r="A261" s="27"/>
      <c r="B261" s="18" t="s">
        <v>512</v>
      </c>
      <c r="C261" s="8" t="s">
        <v>983</v>
      </c>
      <c r="D261" s="6">
        <v>3630</v>
      </c>
      <c r="E261" s="6">
        <v>0</v>
      </c>
      <c r="F261" s="6"/>
      <c r="G261" s="6">
        <f t="shared" si="3"/>
        <v>0</v>
      </c>
      <c r="H261"/>
      <c r="I261"/>
      <c r="J261"/>
    </row>
    <row r="262" spans="1:10" ht="12.75">
      <c r="A262" s="27"/>
      <c r="B262" s="18" t="s">
        <v>512</v>
      </c>
      <c r="C262" s="8" t="s">
        <v>523</v>
      </c>
      <c r="D262" s="6">
        <v>115399</v>
      </c>
      <c r="E262" s="6">
        <v>98352</v>
      </c>
      <c r="F262" s="6"/>
      <c r="G262" s="6">
        <f t="shared" si="3"/>
        <v>85.22777493739115</v>
      </c>
      <c r="H262"/>
      <c r="I262"/>
      <c r="J262"/>
    </row>
    <row r="263" spans="1:10" ht="12.75">
      <c r="A263" s="27"/>
      <c r="B263" s="18" t="s">
        <v>628</v>
      </c>
      <c r="C263" s="8" t="s">
        <v>239</v>
      </c>
      <c r="D263" s="6">
        <v>3684</v>
      </c>
      <c r="E263" s="6">
        <v>3795</v>
      </c>
      <c r="F263" s="6"/>
      <c r="G263" s="6">
        <f t="shared" si="3"/>
        <v>103.0130293159609</v>
      </c>
      <c r="H263"/>
      <c r="I263"/>
      <c r="J263"/>
    </row>
    <row r="264" spans="1:10" ht="12.75">
      <c r="A264" s="27"/>
      <c r="B264" s="18" t="s">
        <v>534</v>
      </c>
      <c r="C264" s="8" t="s">
        <v>283</v>
      </c>
      <c r="D264" s="6">
        <v>16185</v>
      </c>
      <c r="E264" s="6">
        <v>16671</v>
      </c>
      <c r="F264" s="6"/>
      <c r="G264" s="6">
        <f t="shared" si="3"/>
        <v>103.00278035217794</v>
      </c>
      <c r="H264"/>
      <c r="I264"/>
      <c r="J264"/>
    </row>
    <row r="265" spans="1:10" ht="12.75">
      <c r="A265" s="27"/>
      <c r="B265" s="18" t="s">
        <v>516</v>
      </c>
      <c r="C265" s="8" t="s">
        <v>458</v>
      </c>
      <c r="D265" s="6"/>
      <c r="E265" s="6">
        <v>1092</v>
      </c>
      <c r="F265" s="6"/>
      <c r="G265" s="6"/>
      <c r="H265"/>
      <c r="I265"/>
      <c r="J265"/>
    </row>
    <row r="266" spans="1:10" ht="12.75">
      <c r="A266" s="27"/>
      <c r="B266" s="18" t="s">
        <v>271</v>
      </c>
      <c r="C266" s="8" t="s">
        <v>272</v>
      </c>
      <c r="D266" s="6">
        <v>1914</v>
      </c>
      <c r="E266" s="6">
        <v>1971</v>
      </c>
      <c r="F266" s="6"/>
      <c r="G266" s="6">
        <f t="shared" si="3"/>
        <v>102.97805642633229</v>
      </c>
      <c r="H266"/>
      <c r="I266"/>
      <c r="J266"/>
    </row>
    <row r="267" spans="1:10" ht="12.75">
      <c r="A267" s="27"/>
      <c r="B267" s="18" t="s">
        <v>513</v>
      </c>
      <c r="C267" s="8" t="s">
        <v>602</v>
      </c>
      <c r="D267" s="6">
        <v>21649</v>
      </c>
      <c r="E267" s="6">
        <v>22298</v>
      </c>
      <c r="F267" s="6"/>
      <c r="G267" s="6">
        <f t="shared" si="3"/>
        <v>102.99782899902998</v>
      </c>
      <c r="H267"/>
      <c r="I267"/>
      <c r="J267"/>
    </row>
    <row r="268" spans="1:10" ht="12.75">
      <c r="A268" s="27"/>
      <c r="B268" s="18" t="s">
        <v>569</v>
      </c>
      <c r="C268" s="8" t="s">
        <v>485</v>
      </c>
      <c r="D268" s="6">
        <v>358</v>
      </c>
      <c r="E268" s="6">
        <v>237</v>
      </c>
      <c r="F268" s="6"/>
      <c r="G268" s="6">
        <f t="shared" si="3"/>
        <v>66.20111731843575</v>
      </c>
      <c r="H268"/>
      <c r="I268"/>
      <c r="J268"/>
    </row>
    <row r="269" spans="1:10" ht="12.75">
      <c r="A269" s="27"/>
      <c r="B269" s="18" t="s">
        <v>574</v>
      </c>
      <c r="C269" s="8" t="s">
        <v>241</v>
      </c>
      <c r="D269" s="6">
        <v>582</v>
      </c>
      <c r="E269" s="6">
        <v>369</v>
      </c>
      <c r="F269" s="6"/>
      <c r="G269" s="6">
        <f t="shared" si="3"/>
        <v>63.4020618556701</v>
      </c>
      <c r="H269"/>
      <c r="I269"/>
      <c r="J269"/>
    </row>
    <row r="270" spans="1:10" ht="12.75">
      <c r="A270" s="27"/>
      <c r="B270" s="18" t="s">
        <v>570</v>
      </c>
      <c r="C270" s="8" t="s">
        <v>607</v>
      </c>
      <c r="D270" s="6">
        <v>42090</v>
      </c>
      <c r="E270" s="6">
        <v>49586</v>
      </c>
      <c r="F270" s="6"/>
      <c r="G270" s="6">
        <f aca="true" t="shared" si="4" ref="G270:G332">E270/D270*100</f>
        <v>117.80945592777381</v>
      </c>
      <c r="H270"/>
      <c r="I270"/>
      <c r="J270"/>
    </row>
    <row r="271" spans="1:10" ht="12.75">
      <c r="A271" s="27"/>
      <c r="B271" s="18" t="s">
        <v>521</v>
      </c>
      <c r="C271" s="8" t="s">
        <v>978</v>
      </c>
      <c r="D271" s="6"/>
      <c r="E271" s="692">
        <v>11000</v>
      </c>
      <c r="F271" s="771"/>
      <c r="G271" s="6" t="s">
        <v>466</v>
      </c>
      <c r="H271"/>
      <c r="I271"/>
      <c r="J271"/>
    </row>
    <row r="272" spans="1:10" ht="12.75">
      <c r="A272" s="27" t="s">
        <v>631</v>
      </c>
      <c r="B272" s="18"/>
      <c r="C272" s="7" t="s">
        <v>484</v>
      </c>
      <c r="D272" s="5">
        <f>SUM(D273:D289)</f>
        <v>4485414</v>
      </c>
      <c r="E272" s="5">
        <f>SUM(E273:E289)</f>
        <v>4438301</v>
      </c>
      <c r="F272" s="5">
        <f>SUM(F273:F289)</f>
        <v>321363</v>
      </c>
      <c r="G272" s="6">
        <f t="shared" si="4"/>
        <v>98.94963987716629</v>
      </c>
      <c r="H272"/>
      <c r="I272"/>
      <c r="J272"/>
    </row>
    <row r="273" spans="1:10" ht="12.75">
      <c r="A273" s="24"/>
      <c r="B273" s="19" t="s">
        <v>626</v>
      </c>
      <c r="C273" s="9" t="s">
        <v>651</v>
      </c>
      <c r="D273" s="9">
        <v>115612</v>
      </c>
      <c r="E273" s="6">
        <v>100000</v>
      </c>
      <c r="F273" s="6"/>
      <c r="G273" s="6">
        <f t="shared" si="4"/>
        <v>86.49621146593779</v>
      </c>
      <c r="H273"/>
      <c r="I273"/>
      <c r="J273"/>
    </row>
    <row r="274" spans="1:10" ht="12.75">
      <c r="A274" s="27"/>
      <c r="B274" s="18" t="s">
        <v>564</v>
      </c>
      <c r="C274" s="8" t="s">
        <v>457</v>
      </c>
      <c r="D274" s="6">
        <v>66910</v>
      </c>
      <c r="E274" s="6">
        <v>66780</v>
      </c>
      <c r="F274" s="6">
        <v>1031</v>
      </c>
      <c r="G274" s="6">
        <f t="shared" si="4"/>
        <v>99.8057091615603</v>
      </c>
      <c r="H274"/>
      <c r="I274"/>
      <c r="J274"/>
    </row>
    <row r="275" spans="1:10" ht="12.75">
      <c r="A275" s="27"/>
      <c r="B275" s="18" t="s">
        <v>566</v>
      </c>
      <c r="C275" s="8" t="s">
        <v>261</v>
      </c>
      <c r="D275" s="6">
        <v>2817132</v>
      </c>
      <c r="E275" s="6">
        <v>2939953</v>
      </c>
      <c r="F275" s="6">
        <v>42942</v>
      </c>
      <c r="G275" s="6">
        <f t="shared" si="4"/>
        <v>104.35978860770456</v>
      </c>
      <c r="H275"/>
      <c r="I275"/>
      <c r="J275"/>
    </row>
    <row r="276" spans="1:10" ht="12.75">
      <c r="A276" s="27"/>
      <c r="B276" s="18" t="s">
        <v>567</v>
      </c>
      <c r="C276" s="8" t="s">
        <v>477</v>
      </c>
      <c r="D276" s="6">
        <v>216081</v>
      </c>
      <c r="E276" s="6">
        <v>229362</v>
      </c>
      <c r="F276" s="6">
        <v>229362</v>
      </c>
      <c r="G276" s="6">
        <f t="shared" si="4"/>
        <v>106.14630624626875</v>
      </c>
      <c r="H276"/>
      <c r="I276"/>
      <c r="J276"/>
    </row>
    <row r="277" spans="1:10" ht="12.75">
      <c r="A277" s="27"/>
      <c r="B277" s="18" t="s">
        <v>517</v>
      </c>
      <c r="C277" s="8" t="s">
        <v>472</v>
      </c>
      <c r="D277" s="6">
        <v>533141</v>
      </c>
      <c r="E277" s="6">
        <v>570709</v>
      </c>
      <c r="F277" s="6">
        <v>42207</v>
      </c>
      <c r="G277" s="6">
        <f t="shared" si="4"/>
        <v>107.04654115890544</v>
      </c>
      <c r="H277"/>
      <c r="I277"/>
      <c r="J277"/>
    </row>
    <row r="278" spans="1:10" ht="12.75">
      <c r="A278" s="27"/>
      <c r="B278" s="18" t="s">
        <v>518</v>
      </c>
      <c r="C278" s="8" t="s">
        <v>286</v>
      </c>
      <c r="D278" s="6">
        <v>72194</v>
      </c>
      <c r="E278" s="6">
        <v>77717</v>
      </c>
      <c r="F278" s="6">
        <v>5821</v>
      </c>
      <c r="G278" s="6">
        <f t="shared" si="4"/>
        <v>107.65022023990913</v>
      </c>
      <c r="H278"/>
      <c r="I278"/>
      <c r="J278"/>
    </row>
    <row r="279" spans="1:10" ht="12.75">
      <c r="A279" s="27"/>
      <c r="B279" s="18" t="s">
        <v>512</v>
      </c>
      <c r="C279" s="8" t="s">
        <v>523</v>
      </c>
      <c r="D279" s="6">
        <v>78299</v>
      </c>
      <c r="E279" s="6">
        <v>75388</v>
      </c>
      <c r="F279" s="6"/>
      <c r="G279" s="6">
        <f t="shared" si="4"/>
        <v>96.28220028352852</v>
      </c>
      <c r="H279"/>
      <c r="I279"/>
      <c r="J279"/>
    </row>
    <row r="280" spans="1:10" ht="12.75">
      <c r="A280" s="27"/>
      <c r="B280" s="18" t="s">
        <v>628</v>
      </c>
      <c r="C280" s="8" t="s">
        <v>239</v>
      </c>
      <c r="D280" s="6">
        <v>2647</v>
      </c>
      <c r="E280" s="6">
        <v>2726</v>
      </c>
      <c r="F280" s="6"/>
      <c r="G280" s="6">
        <f t="shared" si="4"/>
        <v>102.98451076690594</v>
      </c>
      <c r="H280"/>
      <c r="I280"/>
      <c r="J280"/>
    </row>
    <row r="281" spans="1:10" ht="12.75">
      <c r="A281" s="27"/>
      <c r="B281" s="18" t="s">
        <v>534</v>
      </c>
      <c r="C281" s="8" t="s">
        <v>283</v>
      </c>
      <c r="D281" s="6">
        <v>202184</v>
      </c>
      <c r="E281" s="6">
        <v>174018</v>
      </c>
      <c r="F281" s="6"/>
      <c r="G281" s="6">
        <f t="shared" si="4"/>
        <v>86.06912515332569</v>
      </c>
      <c r="H281"/>
      <c r="I281"/>
      <c r="J281"/>
    </row>
    <row r="282" spans="1:10" ht="12.75">
      <c r="A282" s="27"/>
      <c r="B282" s="18" t="s">
        <v>516</v>
      </c>
      <c r="C282" s="8" t="s">
        <v>238</v>
      </c>
      <c r="D282" s="6">
        <v>2127</v>
      </c>
      <c r="E282" s="6">
        <v>2191</v>
      </c>
      <c r="F282" s="6"/>
      <c r="G282" s="6">
        <f t="shared" si="4"/>
        <v>103.00893276915843</v>
      </c>
      <c r="H282"/>
      <c r="I282"/>
      <c r="J282"/>
    </row>
    <row r="283" spans="1:10" ht="12.75">
      <c r="A283" s="27"/>
      <c r="B283" s="18" t="s">
        <v>516</v>
      </c>
      <c r="C283" s="8" t="s">
        <v>243</v>
      </c>
      <c r="D283" s="6">
        <v>118921</v>
      </c>
      <c r="E283" s="6"/>
      <c r="F283" s="6"/>
      <c r="G283" s="6">
        <f t="shared" si="4"/>
        <v>0</v>
      </c>
      <c r="H283"/>
      <c r="I283"/>
      <c r="J283"/>
    </row>
    <row r="284" spans="1:10" ht="12.75">
      <c r="A284" s="27"/>
      <c r="B284" s="18" t="s">
        <v>271</v>
      </c>
      <c r="C284" s="8" t="s">
        <v>272</v>
      </c>
      <c r="D284" s="6">
        <v>3300</v>
      </c>
      <c r="E284" s="6">
        <v>4300</v>
      </c>
      <c r="F284" s="6"/>
      <c r="G284" s="6">
        <f t="shared" si="4"/>
        <v>130.3030303030303</v>
      </c>
      <c r="H284"/>
      <c r="I284"/>
      <c r="J284"/>
    </row>
    <row r="285" spans="1:10" ht="12.75">
      <c r="A285" s="27"/>
      <c r="B285" s="18" t="s">
        <v>513</v>
      </c>
      <c r="C285" s="8" t="s">
        <v>602</v>
      </c>
      <c r="D285" s="6">
        <v>33956</v>
      </c>
      <c r="E285" s="6">
        <v>32456</v>
      </c>
      <c r="F285" s="6"/>
      <c r="G285" s="6">
        <f t="shared" si="4"/>
        <v>95.58251855342208</v>
      </c>
      <c r="H285" t="s">
        <v>466</v>
      </c>
      <c r="I285"/>
      <c r="J285"/>
    </row>
    <row r="286" spans="1:10" ht="12.75">
      <c r="A286" s="27"/>
      <c r="B286" s="18" t="s">
        <v>569</v>
      </c>
      <c r="C286" s="8" t="s">
        <v>485</v>
      </c>
      <c r="D286" s="6">
        <v>6159</v>
      </c>
      <c r="E286" s="6">
        <v>5615</v>
      </c>
      <c r="F286" s="6"/>
      <c r="G286" s="6">
        <f t="shared" si="4"/>
        <v>91.16739730475727</v>
      </c>
      <c r="H286"/>
      <c r="I286"/>
      <c r="J286"/>
    </row>
    <row r="287" spans="1:10" ht="12.75">
      <c r="A287" s="27"/>
      <c r="B287" s="18" t="s">
        <v>574</v>
      </c>
      <c r="C287" s="8" t="s">
        <v>241</v>
      </c>
      <c r="D287" s="6">
        <v>4117</v>
      </c>
      <c r="E287" s="6">
        <v>4295</v>
      </c>
      <c r="F287" s="6"/>
      <c r="G287" s="6">
        <f t="shared" si="4"/>
        <v>104.32353655574447</v>
      </c>
      <c r="H287"/>
      <c r="I287"/>
      <c r="J287"/>
    </row>
    <row r="288" spans="1:10" ht="12.75">
      <c r="A288" s="27"/>
      <c r="B288" s="18" t="s">
        <v>570</v>
      </c>
      <c r="C288" s="8" t="s">
        <v>607</v>
      </c>
      <c r="D288" s="6">
        <v>160332</v>
      </c>
      <c r="E288" s="6">
        <v>152791</v>
      </c>
      <c r="F288" s="6"/>
      <c r="G288" s="6">
        <f t="shared" si="4"/>
        <v>95.29663448344685</v>
      </c>
      <c r="H288"/>
      <c r="I288"/>
      <c r="J288"/>
    </row>
    <row r="289" spans="1:10" ht="12.75">
      <c r="A289" s="27"/>
      <c r="B289" s="18"/>
      <c r="C289" s="8" t="s">
        <v>242</v>
      </c>
      <c r="D289" s="8">
        <f>SUM(D290:D290)</f>
        <v>52302</v>
      </c>
      <c r="E289" s="8">
        <f>SUM(E290:E290)</f>
        <v>0</v>
      </c>
      <c r="F289" s="8"/>
      <c r="G289" s="6">
        <f t="shared" si="4"/>
        <v>0</v>
      </c>
      <c r="H289"/>
      <c r="I289"/>
      <c r="J289"/>
    </row>
    <row r="290" spans="1:10" ht="12.75">
      <c r="A290" s="27"/>
      <c r="B290" s="18" t="s">
        <v>984</v>
      </c>
      <c r="C290" s="8" t="s">
        <v>985</v>
      </c>
      <c r="D290" s="6">
        <v>52302</v>
      </c>
      <c r="E290" s="6">
        <v>0</v>
      </c>
      <c r="F290" s="6"/>
      <c r="G290" s="6">
        <f t="shared" si="4"/>
        <v>0</v>
      </c>
      <c r="H290"/>
      <c r="I290"/>
      <c r="J290"/>
    </row>
    <row r="291" spans="1:10" ht="12.75">
      <c r="A291" s="27" t="s">
        <v>652</v>
      </c>
      <c r="B291" s="18"/>
      <c r="C291" s="7" t="s">
        <v>653</v>
      </c>
      <c r="D291" s="5">
        <f>SUM(D292:D303)</f>
        <v>318318</v>
      </c>
      <c r="E291" s="5">
        <f>SUM(E292:E303)</f>
        <v>330437</v>
      </c>
      <c r="F291" s="5">
        <f>SUM(F292:F303)</f>
        <v>7546</v>
      </c>
      <c r="G291" s="6">
        <f t="shared" si="4"/>
        <v>103.80719909021796</v>
      </c>
      <c r="H291"/>
      <c r="I291"/>
      <c r="J291"/>
    </row>
    <row r="292" spans="1:10" ht="12.75">
      <c r="A292" s="27"/>
      <c r="B292" s="18" t="s">
        <v>566</v>
      </c>
      <c r="C292" s="8" t="s">
        <v>261</v>
      </c>
      <c r="D292" s="6">
        <v>43583</v>
      </c>
      <c r="E292" s="6">
        <v>45262</v>
      </c>
      <c r="F292" s="6">
        <v>899</v>
      </c>
      <c r="G292" s="6">
        <f t="shared" si="4"/>
        <v>103.85241952137301</v>
      </c>
      <c r="H292"/>
      <c r="I292"/>
      <c r="J292"/>
    </row>
    <row r="293" spans="1:10" ht="12.75">
      <c r="A293" s="27"/>
      <c r="B293" s="18" t="s">
        <v>566</v>
      </c>
      <c r="C293" s="8" t="s">
        <v>910</v>
      </c>
      <c r="D293" s="6">
        <v>2011</v>
      </c>
      <c r="E293" s="6">
        <v>0</v>
      </c>
      <c r="F293" s="6"/>
      <c r="G293" s="6">
        <f t="shared" si="4"/>
        <v>0</v>
      </c>
      <c r="H293"/>
      <c r="I293"/>
      <c r="J293"/>
    </row>
    <row r="294" spans="1:10" ht="12.75">
      <c r="A294" s="27"/>
      <c r="B294" s="18" t="s">
        <v>567</v>
      </c>
      <c r="C294" s="8" t="s">
        <v>477</v>
      </c>
      <c r="D294" s="6">
        <v>1568</v>
      </c>
      <c r="E294" s="6">
        <v>3679</v>
      </c>
      <c r="F294" s="6">
        <v>5561</v>
      </c>
      <c r="G294" s="6">
        <f t="shared" si="4"/>
        <v>234.63010204081633</v>
      </c>
      <c r="H294"/>
      <c r="I294"/>
      <c r="J294"/>
    </row>
    <row r="295" spans="1:10" ht="12.75">
      <c r="A295" s="27"/>
      <c r="B295" s="18" t="s">
        <v>517</v>
      </c>
      <c r="C295" s="8" t="s">
        <v>472</v>
      </c>
      <c r="D295" s="6">
        <v>7905</v>
      </c>
      <c r="E295" s="6">
        <v>8612</v>
      </c>
      <c r="F295" s="6">
        <v>952</v>
      </c>
      <c r="G295" s="6">
        <f t="shared" si="4"/>
        <v>108.943706514864</v>
      </c>
      <c r="H295"/>
      <c r="I295"/>
      <c r="J295"/>
    </row>
    <row r="296" spans="1:10" ht="12.75">
      <c r="A296" s="27"/>
      <c r="B296" s="18" t="s">
        <v>518</v>
      </c>
      <c r="C296" s="8" t="s">
        <v>286</v>
      </c>
      <c r="D296" s="6">
        <v>1099</v>
      </c>
      <c r="E296" s="6">
        <v>1187</v>
      </c>
      <c r="F296" s="6">
        <v>134</v>
      </c>
      <c r="G296" s="6">
        <f t="shared" si="4"/>
        <v>108.00727934485896</v>
      </c>
      <c r="H296"/>
      <c r="I296"/>
      <c r="J296"/>
    </row>
    <row r="297" spans="1:10" ht="13.5" customHeight="1">
      <c r="A297" s="27"/>
      <c r="B297" s="18" t="s">
        <v>512</v>
      </c>
      <c r="C297" s="8" t="s">
        <v>523</v>
      </c>
      <c r="D297" s="6">
        <v>72651</v>
      </c>
      <c r="E297" s="6">
        <v>77982</v>
      </c>
      <c r="F297" s="6"/>
      <c r="G297" s="6">
        <f t="shared" si="4"/>
        <v>107.33782053929058</v>
      </c>
      <c r="H297"/>
      <c r="I297"/>
      <c r="J297"/>
    </row>
    <row r="298" spans="1:10" ht="12.75">
      <c r="A298" s="27"/>
      <c r="B298" s="18" t="s">
        <v>516</v>
      </c>
      <c r="C298" s="8" t="s">
        <v>573</v>
      </c>
      <c r="D298" s="6">
        <v>12223</v>
      </c>
      <c r="E298" s="6">
        <v>12590</v>
      </c>
      <c r="F298" s="6"/>
      <c r="G298" s="6">
        <f t="shared" si="4"/>
        <v>103.00253620224167</v>
      </c>
      <c r="H298"/>
      <c r="I298"/>
      <c r="J298"/>
    </row>
    <row r="299" spans="1:10" ht="12.75">
      <c r="A299" s="27"/>
      <c r="B299" s="18" t="s">
        <v>271</v>
      </c>
      <c r="C299" s="8" t="s">
        <v>272</v>
      </c>
      <c r="D299" s="6">
        <v>60</v>
      </c>
      <c r="E299" s="6">
        <v>62</v>
      </c>
      <c r="F299" s="6"/>
      <c r="G299" s="6">
        <f t="shared" si="4"/>
        <v>103.33333333333334</v>
      </c>
      <c r="H299"/>
      <c r="I299"/>
      <c r="J299"/>
    </row>
    <row r="300" spans="1:10" ht="12.75">
      <c r="A300" s="27"/>
      <c r="B300" s="18" t="s">
        <v>513</v>
      </c>
      <c r="C300" s="8" t="s">
        <v>602</v>
      </c>
      <c r="D300" s="6">
        <v>168187</v>
      </c>
      <c r="E300" s="6">
        <v>171797</v>
      </c>
      <c r="F300" s="6"/>
      <c r="G300" s="6">
        <f t="shared" si="4"/>
        <v>102.14642035353505</v>
      </c>
      <c r="H300"/>
      <c r="I300"/>
      <c r="J300"/>
    </row>
    <row r="301" spans="1:10" ht="12.75">
      <c r="A301" s="27"/>
      <c r="B301" s="18" t="s">
        <v>569</v>
      </c>
      <c r="C301" s="8" t="s">
        <v>485</v>
      </c>
      <c r="D301" s="6">
        <v>177</v>
      </c>
      <c r="E301" s="6">
        <v>182</v>
      </c>
      <c r="F301" s="6"/>
      <c r="G301" s="6">
        <f t="shared" si="4"/>
        <v>102.82485875706216</v>
      </c>
      <c r="H301"/>
      <c r="I301"/>
      <c r="J301"/>
    </row>
    <row r="302" spans="1:10" ht="12.75">
      <c r="A302" s="27"/>
      <c r="B302" s="18" t="s">
        <v>574</v>
      </c>
      <c r="C302" s="8" t="s">
        <v>241</v>
      </c>
      <c r="D302" s="6">
        <v>7468</v>
      </c>
      <c r="E302" s="6">
        <v>7692</v>
      </c>
      <c r="F302" s="6"/>
      <c r="G302" s="6">
        <f t="shared" si="4"/>
        <v>102.99946438136047</v>
      </c>
      <c r="H302"/>
      <c r="I302"/>
      <c r="J302"/>
    </row>
    <row r="303" spans="1:10" ht="12" customHeight="1">
      <c r="A303" s="27"/>
      <c r="B303" s="18" t="s">
        <v>570</v>
      </c>
      <c r="C303" s="8" t="s">
        <v>607</v>
      </c>
      <c r="D303" s="6">
        <v>1386</v>
      </c>
      <c r="E303" s="6">
        <v>1392</v>
      </c>
      <c r="F303" s="6"/>
      <c r="G303" s="6">
        <f t="shared" si="4"/>
        <v>100.43290043290042</v>
      </c>
      <c r="H303"/>
      <c r="I303"/>
      <c r="J303"/>
    </row>
    <row r="304" spans="1:10" ht="12.75">
      <c r="A304" s="27" t="s">
        <v>416</v>
      </c>
      <c r="B304" s="18"/>
      <c r="C304" s="5" t="s">
        <v>417</v>
      </c>
      <c r="D304" s="5">
        <f>D305</f>
        <v>20697</v>
      </c>
      <c r="E304" s="5">
        <f>E305</f>
        <v>0</v>
      </c>
      <c r="F304" s="5"/>
      <c r="G304" s="6">
        <f t="shared" si="4"/>
        <v>0</v>
      </c>
      <c r="H304"/>
      <c r="I304"/>
      <c r="J304"/>
    </row>
    <row r="305" spans="1:10" ht="12.75">
      <c r="A305" s="27"/>
      <c r="B305" s="18" t="s">
        <v>664</v>
      </c>
      <c r="C305" s="6" t="s">
        <v>418</v>
      </c>
      <c r="D305" s="689">
        <v>20697</v>
      </c>
      <c r="E305" s="6"/>
      <c r="F305" s="6"/>
      <c r="G305" s="6">
        <f t="shared" si="4"/>
        <v>0</v>
      </c>
      <c r="H305"/>
      <c r="I305"/>
      <c r="J305"/>
    </row>
    <row r="306" spans="1:10" ht="12.75">
      <c r="A306" s="27" t="s">
        <v>795</v>
      </c>
      <c r="B306" s="18"/>
      <c r="C306" s="5" t="s">
        <v>796</v>
      </c>
      <c r="D306" s="5">
        <f>SUM(D307:D308)</f>
        <v>1150</v>
      </c>
      <c r="E306" s="5">
        <f>SUM(E307:E308)</f>
        <v>1320</v>
      </c>
      <c r="F306" s="5"/>
      <c r="G306" s="6">
        <f t="shared" si="4"/>
        <v>114.78260869565217</v>
      </c>
      <c r="H306"/>
      <c r="I306"/>
      <c r="J306"/>
    </row>
    <row r="307" spans="1:10" ht="12.75">
      <c r="A307" s="27"/>
      <c r="B307" s="18" t="s">
        <v>512</v>
      </c>
      <c r="C307" s="8" t="s">
        <v>523</v>
      </c>
      <c r="D307" s="6">
        <v>90</v>
      </c>
      <c r="E307" s="6">
        <v>100</v>
      </c>
      <c r="F307" s="6"/>
      <c r="G307" s="6">
        <f t="shared" si="4"/>
        <v>111.11111111111111</v>
      </c>
      <c r="H307" t="s">
        <v>466</v>
      </c>
      <c r="I307"/>
      <c r="J307"/>
    </row>
    <row r="308" spans="1:10" ht="12.75">
      <c r="A308" s="27"/>
      <c r="B308" s="18" t="s">
        <v>513</v>
      </c>
      <c r="C308" s="6" t="s">
        <v>459</v>
      </c>
      <c r="D308" s="6">
        <v>1060</v>
      </c>
      <c r="E308" s="6">
        <v>1220</v>
      </c>
      <c r="F308" s="6"/>
      <c r="G308" s="6">
        <f t="shared" si="4"/>
        <v>115.09433962264151</v>
      </c>
      <c r="H308"/>
      <c r="I308"/>
      <c r="J308"/>
    </row>
    <row r="309" spans="1:10" ht="12.75">
      <c r="A309" s="27" t="s">
        <v>427</v>
      </c>
      <c r="B309" s="18"/>
      <c r="C309" s="5" t="s">
        <v>428</v>
      </c>
      <c r="D309" s="5">
        <f>SUM(D310:D312)</f>
        <v>113963</v>
      </c>
      <c r="E309" s="5">
        <f>SUM(E310:E312)</f>
        <v>41131</v>
      </c>
      <c r="F309" s="5"/>
      <c r="G309" s="6">
        <f t="shared" si="4"/>
        <v>36.09153848178795</v>
      </c>
      <c r="H309"/>
      <c r="I309"/>
      <c r="J309"/>
    </row>
    <row r="310" spans="1:10" ht="12.75">
      <c r="A310" s="27"/>
      <c r="B310" s="18" t="s">
        <v>948</v>
      </c>
      <c r="C310" s="8" t="s">
        <v>949</v>
      </c>
      <c r="D310" s="8">
        <v>6200</v>
      </c>
      <c r="E310" s="6">
        <v>6366</v>
      </c>
      <c r="F310" s="6"/>
      <c r="G310" s="6">
        <f t="shared" si="4"/>
        <v>102.67741935483872</v>
      </c>
      <c r="H310"/>
      <c r="I310"/>
      <c r="J310"/>
    </row>
    <row r="311" spans="1:10" ht="12.75">
      <c r="A311" s="27"/>
      <c r="B311" s="18" t="s">
        <v>513</v>
      </c>
      <c r="C311" s="8" t="s">
        <v>109</v>
      </c>
      <c r="D311" s="8">
        <v>95837</v>
      </c>
      <c r="E311" s="6">
        <v>23045</v>
      </c>
      <c r="F311" s="6"/>
      <c r="G311" s="6">
        <f t="shared" si="4"/>
        <v>24.046036499473065</v>
      </c>
      <c r="H311"/>
      <c r="I311"/>
      <c r="J311"/>
    </row>
    <row r="312" spans="1:10" ht="12.75">
      <c r="A312" s="27"/>
      <c r="B312" s="18" t="s">
        <v>569</v>
      </c>
      <c r="C312" s="8" t="s">
        <v>485</v>
      </c>
      <c r="D312" s="8">
        <v>11926</v>
      </c>
      <c r="E312" s="6">
        <v>11720</v>
      </c>
      <c r="F312" s="6"/>
      <c r="G312" s="6">
        <f t="shared" si="4"/>
        <v>98.27268153613953</v>
      </c>
      <c r="H312"/>
      <c r="I312"/>
      <c r="J312"/>
    </row>
    <row r="313" spans="1:10" ht="12.75">
      <c r="A313" s="27" t="s">
        <v>810</v>
      </c>
      <c r="B313" s="18"/>
      <c r="C313" s="7" t="s">
        <v>474</v>
      </c>
      <c r="D313" s="5">
        <f>SUM(D314:D322)</f>
        <v>111908</v>
      </c>
      <c r="E313" s="5">
        <f>SUM(E314:E322)</f>
        <v>117514</v>
      </c>
      <c r="F313" s="5">
        <f>SUM(F314:F322)</f>
        <v>2134</v>
      </c>
      <c r="G313" s="6">
        <f t="shared" si="4"/>
        <v>105.00947206634021</v>
      </c>
      <c r="H313"/>
      <c r="I313"/>
      <c r="J313"/>
    </row>
    <row r="314" spans="1:10" ht="12.75">
      <c r="A314" s="27"/>
      <c r="B314" s="18" t="s">
        <v>564</v>
      </c>
      <c r="C314" s="8" t="s">
        <v>447</v>
      </c>
      <c r="D314" s="6">
        <v>9200</v>
      </c>
      <c r="E314" s="6">
        <v>14229</v>
      </c>
      <c r="F314" s="6"/>
      <c r="G314" s="6">
        <f t="shared" si="4"/>
        <v>154.66304347826087</v>
      </c>
      <c r="H314"/>
      <c r="I314"/>
      <c r="J314"/>
    </row>
    <row r="315" spans="1:10" ht="12.75">
      <c r="A315" s="27"/>
      <c r="B315" s="18" t="s">
        <v>566</v>
      </c>
      <c r="C315" s="8" t="s">
        <v>261</v>
      </c>
      <c r="D315" s="6">
        <v>18699</v>
      </c>
      <c r="E315" s="6">
        <v>19288</v>
      </c>
      <c r="F315" s="6">
        <v>281</v>
      </c>
      <c r="G315" s="6">
        <f t="shared" si="4"/>
        <v>103.14990106422803</v>
      </c>
      <c r="H315"/>
      <c r="I315"/>
      <c r="J315"/>
    </row>
    <row r="316" spans="1:10" ht="12.75">
      <c r="A316" s="27"/>
      <c r="B316" s="18" t="s">
        <v>567</v>
      </c>
      <c r="C316" s="8" t="s">
        <v>477</v>
      </c>
      <c r="D316" s="6">
        <v>1531</v>
      </c>
      <c r="E316" s="6">
        <v>1546</v>
      </c>
      <c r="F316" s="6">
        <v>1546</v>
      </c>
      <c r="G316" s="6">
        <f t="shared" si="4"/>
        <v>100.97975179621163</v>
      </c>
      <c r="H316"/>
      <c r="I316"/>
      <c r="J316"/>
    </row>
    <row r="317" spans="1:10" ht="12.75">
      <c r="A317" s="27"/>
      <c r="B317" s="18" t="s">
        <v>517</v>
      </c>
      <c r="C317" s="8" t="s">
        <v>472</v>
      </c>
      <c r="D317" s="6">
        <v>3609</v>
      </c>
      <c r="E317" s="6">
        <v>3748</v>
      </c>
      <c r="F317" s="6">
        <v>270</v>
      </c>
      <c r="G317" s="6">
        <f t="shared" si="4"/>
        <v>103.85148240509837</v>
      </c>
      <c r="H317"/>
      <c r="I317"/>
      <c r="J317"/>
    </row>
    <row r="318" spans="1:10" ht="12.75">
      <c r="A318" s="27"/>
      <c r="B318" s="18" t="s">
        <v>518</v>
      </c>
      <c r="C318" s="8" t="s">
        <v>286</v>
      </c>
      <c r="D318" s="6">
        <v>493</v>
      </c>
      <c r="E318" s="6">
        <v>501</v>
      </c>
      <c r="F318" s="6">
        <v>37</v>
      </c>
      <c r="G318" s="6">
        <f t="shared" si="4"/>
        <v>101.62271805273835</v>
      </c>
      <c r="H318"/>
      <c r="I318"/>
      <c r="J318"/>
    </row>
    <row r="319" spans="1:10" ht="12.75">
      <c r="A319" s="27"/>
      <c r="B319" s="30" t="s">
        <v>512</v>
      </c>
      <c r="C319" s="31" t="s">
        <v>523</v>
      </c>
      <c r="D319" s="32">
        <v>2268</v>
      </c>
      <c r="E319" s="6">
        <v>500</v>
      </c>
      <c r="F319" s="6"/>
      <c r="G319" s="6">
        <f t="shared" si="4"/>
        <v>22.045855379188712</v>
      </c>
      <c r="H319"/>
      <c r="I319"/>
      <c r="J319"/>
    </row>
    <row r="320" spans="1:10" ht="12.75">
      <c r="A320" s="27"/>
      <c r="B320" s="18" t="s">
        <v>513</v>
      </c>
      <c r="C320" s="8" t="s">
        <v>602</v>
      </c>
      <c r="D320" s="32">
        <v>2806</v>
      </c>
      <c r="E320" s="6">
        <v>0</v>
      </c>
      <c r="F320" s="6"/>
      <c r="G320" s="6">
        <f t="shared" si="4"/>
        <v>0</v>
      </c>
      <c r="H320"/>
      <c r="I320"/>
      <c r="J320"/>
    </row>
    <row r="321" spans="1:10" ht="12.75">
      <c r="A321" s="27"/>
      <c r="B321" s="30" t="s">
        <v>570</v>
      </c>
      <c r="C321" s="31" t="s">
        <v>607</v>
      </c>
      <c r="D321" s="32">
        <v>1171</v>
      </c>
      <c r="E321" s="6">
        <v>1536</v>
      </c>
      <c r="F321" s="6"/>
      <c r="G321" s="6">
        <f t="shared" si="4"/>
        <v>131.16994022203247</v>
      </c>
      <c r="H321"/>
      <c r="I321"/>
      <c r="J321"/>
    </row>
    <row r="322" spans="1:10" ht="13.5" thickBot="1">
      <c r="A322" s="27"/>
      <c r="B322" s="30" t="s">
        <v>570</v>
      </c>
      <c r="C322" s="31" t="s">
        <v>583</v>
      </c>
      <c r="D322" s="32">
        <v>72131</v>
      </c>
      <c r="E322" s="6">
        <v>76166</v>
      </c>
      <c r="F322" s="32"/>
      <c r="G322" s="32">
        <f t="shared" si="4"/>
        <v>105.59398871497692</v>
      </c>
      <c r="H322"/>
      <c r="I322"/>
      <c r="J322"/>
    </row>
    <row r="323" spans="1:10" ht="15" thickBot="1" thickTop="1">
      <c r="A323" s="47" t="s">
        <v>661</v>
      </c>
      <c r="B323" s="48"/>
      <c r="C323" s="49" t="s">
        <v>487</v>
      </c>
      <c r="D323" s="49">
        <f>SUM(D324+D337)</f>
        <v>270500</v>
      </c>
      <c r="E323" s="49">
        <f>SUM(E324+E337)</f>
        <v>836425</v>
      </c>
      <c r="F323" s="49">
        <f>SUM(F324+F337)</f>
        <v>0</v>
      </c>
      <c r="G323" s="730">
        <f t="shared" si="4"/>
        <v>309.21441774491683</v>
      </c>
      <c r="H323"/>
      <c r="I323"/>
      <c r="J323"/>
    </row>
    <row r="324" spans="1:10" ht="13.5" thickTop="1">
      <c r="A324" s="27" t="s">
        <v>663</v>
      </c>
      <c r="B324" s="18"/>
      <c r="C324" s="7" t="s">
        <v>488</v>
      </c>
      <c r="D324" s="5">
        <f>SUM(D325:D336)</f>
        <v>270500</v>
      </c>
      <c r="E324" s="5">
        <f>SUM(E325:E336)</f>
        <v>265000</v>
      </c>
      <c r="F324" s="33"/>
      <c r="G324" s="10">
        <f t="shared" si="4"/>
        <v>97.96672828096118</v>
      </c>
      <c r="H324"/>
      <c r="I324"/>
      <c r="J324"/>
    </row>
    <row r="325" spans="1:10" ht="12.75">
      <c r="A325" s="27"/>
      <c r="B325" s="18" t="s">
        <v>662</v>
      </c>
      <c r="C325" s="8" t="s">
        <v>672</v>
      </c>
      <c r="D325" s="6">
        <v>27600</v>
      </c>
      <c r="E325" s="6">
        <v>31000</v>
      </c>
      <c r="F325" s="6"/>
      <c r="G325" s="6">
        <f t="shared" si="4"/>
        <v>112.31884057971016</v>
      </c>
      <c r="H325"/>
      <c r="I325"/>
      <c r="J325"/>
    </row>
    <row r="326" spans="1:10" ht="12.75">
      <c r="A326" s="27"/>
      <c r="B326" s="18"/>
      <c r="C326" s="8" t="s">
        <v>341</v>
      </c>
      <c r="D326" s="6"/>
      <c r="E326" s="6"/>
      <c r="F326" s="6"/>
      <c r="G326" s="6" t="s">
        <v>466</v>
      </c>
      <c r="H326"/>
      <c r="I326"/>
      <c r="J326"/>
    </row>
    <row r="327" spans="1:10" ht="12.75">
      <c r="A327" s="27"/>
      <c r="B327" s="18" t="s">
        <v>514</v>
      </c>
      <c r="C327" s="31" t="s">
        <v>478</v>
      </c>
      <c r="D327" s="6">
        <v>18560</v>
      </c>
      <c r="E327" s="6">
        <v>19000</v>
      </c>
      <c r="F327" s="6"/>
      <c r="G327" s="6">
        <f t="shared" si="4"/>
        <v>102.37068965517241</v>
      </c>
      <c r="H327"/>
      <c r="I327"/>
      <c r="J327"/>
    </row>
    <row r="328" spans="1:10" ht="12.75">
      <c r="A328" s="27"/>
      <c r="B328" s="18" t="s">
        <v>884</v>
      </c>
      <c r="C328" s="31" t="s">
        <v>885</v>
      </c>
      <c r="D328" s="6"/>
      <c r="E328" s="6">
        <v>42000</v>
      </c>
      <c r="F328" s="6"/>
      <c r="G328" s="6" t="s">
        <v>466</v>
      </c>
      <c r="H328"/>
      <c r="I328"/>
      <c r="J328"/>
    </row>
    <row r="329" spans="1:10" ht="12.75">
      <c r="A329" s="27"/>
      <c r="B329" s="18" t="s">
        <v>512</v>
      </c>
      <c r="C329" s="8" t="s">
        <v>523</v>
      </c>
      <c r="D329" s="6">
        <v>28100</v>
      </c>
      <c r="E329" s="6">
        <v>23800</v>
      </c>
      <c r="F329" s="6"/>
      <c r="G329" s="6">
        <f t="shared" si="4"/>
        <v>84.69750889679716</v>
      </c>
      <c r="H329"/>
      <c r="I329"/>
      <c r="J329"/>
    </row>
    <row r="330" spans="1:10" ht="12.75">
      <c r="A330" s="27"/>
      <c r="B330" s="18" t="s">
        <v>950</v>
      </c>
      <c r="C330" s="31" t="s">
        <v>859</v>
      </c>
      <c r="D330" s="6">
        <v>24000</v>
      </c>
      <c r="E330" s="6">
        <v>33000</v>
      </c>
      <c r="F330" s="6"/>
      <c r="G330" s="6">
        <f t="shared" si="4"/>
        <v>137.5</v>
      </c>
      <c r="H330"/>
      <c r="I330"/>
      <c r="J330"/>
    </row>
    <row r="331" spans="1:10" ht="12.75">
      <c r="A331" s="27"/>
      <c r="B331" s="18" t="s">
        <v>534</v>
      </c>
      <c r="C331" s="8" t="s">
        <v>283</v>
      </c>
      <c r="D331" s="6">
        <v>8500</v>
      </c>
      <c r="E331" s="6">
        <v>9000</v>
      </c>
      <c r="F331" s="6"/>
      <c r="G331" s="6">
        <f t="shared" si="4"/>
        <v>105.88235294117648</v>
      </c>
      <c r="H331"/>
      <c r="I331"/>
      <c r="J331"/>
    </row>
    <row r="332" spans="1:10" ht="12.75">
      <c r="A332" s="27"/>
      <c r="B332" s="18" t="s">
        <v>513</v>
      </c>
      <c r="C332" s="8" t="s">
        <v>602</v>
      </c>
      <c r="D332" s="6">
        <v>156540</v>
      </c>
      <c r="E332" s="6">
        <v>63162</v>
      </c>
      <c r="F332" s="6"/>
      <c r="G332" s="6">
        <f t="shared" si="4"/>
        <v>40.34879264085857</v>
      </c>
      <c r="H332"/>
      <c r="I332"/>
      <c r="J332"/>
    </row>
    <row r="333" spans="1:10" ht="12.75">
      <c r="A333" s="27"/>
      <c r="B333" s="30" t="s">
        <v>951</v>
      </c>
      <c r="C333" s="50" t="s">
        <v>485</v>
      </c>
      <c r="D333" s="32">
        <v>1000</v>
      </c>
      <c r="E333" s="32">
        <v>1000</v>
      </c>
      <c r="F333" s="32"/>
      <c r="G333" s="6">
        <f aca="true" t="shared" si="5" ref="G333:G396">E333/D333*100</f>
        <v>100</v>
      </c>
      <c r="H333"/>
      <c r="I333"/>
      <c r="J333"/>
    </row>
    <row r="334" spans="1:10" ht="12.75">
      <c r="A334" s="157"/>
      <c r="B334" s="18" t="s">
        <v>574</v>
      </c>
      <c r="C334" s="8" t="s">
        <v>241</v>
      </c>
      <c r="D334" s="6">
        <v>200</v>
      </c>
      <c r="E334" s="6">
        <v>200</v>
      </c>
      <c r="F334" s="6"/>
      <c r="G334" s="6">
        <f t="shared" si="5"/>
        <v>100</v>
      </c>
      <c r="H334"/>
      <c r="I334"/>
      <c r="J334"/>
    </row>
    <row r="335" spans="1:10" ht="12.75">
      <c r="A335" s="157"/>
      <c r="B335" s="18" t="s">
        <v>664</v>
      </c>
      <c r="C335" s="8" t="s">
        <v>555</v>
      </c>
      <c r="D335" s="6"/>
      <c r="E335" s="692">
        <v>36838</v>
      </c>
      <c r="F335" s="771"/>
      <c r="G335" s="6" t="s">
        <v>466</v>
      </c>
      <c r="H335"/>
      <c r="I335"/>
      <c r="J335"/>
    </row>
    <row r="336" spans="1:10" ht="12.75">
      <c r="A336" s="157"/>
      <c r="B336" s="18" t="s">
        <v>664</v>
      </c>
      <c r="C336" s="8" t="s">
        <v>891</v>
      </c>
      <c r="D336" s="6">
        <v>6000</v>
      </c>
      <c r="E336" s="692">
        <v>6000</v>
      </c>
      <c r="F336" s="771"/>
      <c r="G336" s="6" t="s">
        <v>466</v>
      </c>
      <c r="H336"/>
      <c r="I336"/>
      <c r="J336"/>
    </row>
    <row r="337" spans="1:10" ht="12.75">
      <c r="A337" s="157" t="s">
        <v>145</v>
      </c>
      <c r="B337" s="18"/>
      <c r="C337" s="5" t="s">
        <v>474</v>
      </c>
      <c r="D337" s="7">
        <f>D339</f>
        <v>0</v>
      </c>
      <c r="E337" s="7">
        <f>SUM(E338:E339)</f>
        <v>571425</v>
      </c>
      <c r="F337" s="7">
        <f>SUM(F338:F339)</f>
        <v>0</v>
      </c>
      <c r="G337" s="6" t="s">
        <v>466</v>
      </c>
      <c r="H337"/>
      <c r="I337"/>
      <c r="J337"/>
    </row>
    <row r="338" spans="1:10" ht="12.75">
      <c r="A338" s="157"/>
      <c r="B338" s="18" t="s">
        <v>712</v>
      </c>
      <c r="C338" s="6" t="s">
        <v>116</v>
      </c>
      <c r="D338" s="6"/>
      <c r="E338" s="788">
        <v>40000</v>
      </c>
      <c r="F338" s="788"/>
      <c r="G338" s="32"/>
      <c r="H338"/>
      <c r="I338"/>
      <c r="J338"/>
    </row>
    <row r="339" spans="1:10" ht="13.5" thickBot="1">
      <c r="A339" s="24"/>
      <c r="B339" s="15" t="s">
        <v>460</v>
      </c>
      <c r="C339" s="50" t="s">
        <v>469</v>
      </c>
      <c r="D339" s="11">
        <v>0</v>
      </c>
      <c r="E339" s="691">
        <v>531425</v>
      </c>
      <c r="F339" s="772"/>
      <c r="G339" s="32" t="s">
        <v>466</v>
      </c>
      <c r="H339"/>
      <c r="I339"/>
      <c r="J339"/>
    </row>
    <row r="340" spans="1:10" ht="15" thickBot="1" thickTop="1">
      <c r="A340" s="47" t="s">
        <v>562</v>
      </c>
      <c r="B340" s="48"/>
      <c r="C340" s="49" t="s">
        <v>293</v>
      </c>
      <c r="D340" s="49">
        <f>SUM(D341+D343+D359+D375+D378+D386+D388+D390+D408+D411+D413)</f>
        <v>7618153</v>
      </c>
      <c r="E340" s="49">
        <f>SUM(E341+E343+E359+E375+E378+E386+E388+E390+E408+E411+E413)</f>
        <v>9703017</v>
      </c>
      <c r="F340" s="49">
        <f>SUM(F341+F343+F359+F375+F378+F386+F388+F390+F408+F411+F413)</f>
        <v>55709</v>
      </c>
      <c r="G340" s="730">
        <f t="shared" si="5"/>
        <v>127.36705340520203</v>
      </c>
      <c r="H340"/>
      <c r="I340"/>
      <c r="J340"/>
    </row>
    <row r="341" spans="1:10" ht="14.25" thickTop="1">
      <c r="A341" s="508" t="s">
        <v>817</v>
      </c>
      <c r="B341" s="699"/>
      <c r="C341" s="512" t="s">
        <v>818</v>
      </c>
      <c r="D341" s="698">
        <f>D342</f>
        <v>1641</v>
      </c>
      <c r="E341" s="698">
        <f>E342</f>
        <v>48000</v>
      </c>
      <c r="F341" s="698"/>
      <c r="G341" s="10" t="s">
        <v>466</v>
      </c>
      <c r="H341"/>
      <c r="I341"/>
      <c r="J341"/>
    </row>
    <row r="342" spans="1:10" ht="12.75">
      <c r="A342" s="157"/>
      <c r="B342" s="18" t="s">
        <v>819</v>
      </c>
      <c r="C342" s="8" t="s">
        <v>820</v>
      </c>
      <c r="D342" s="8">
        <v>1641</v>
      </c>
      <c r="E342" s="8">
        <v>48000</v>
      </c>
      <c r="F342" s="8"/>
      <c r="G342" s="6" t="s">
        <v>466</v>
      </c>
      <c r="H342"/>
      <c r="I342"/>
      <c r="J342"/>
    </row>
    <row r="343" spans="1:10" ht="12.75">
      <c r="A343" s="24" t="s">
        <v>294</v>
      </c>
      <c r="B343" s="19"/>
      <c r="C343" s="12" t="s">
        <v>655</v>
      </c>
      <c r="D343" s="33">
        <f>SUM(D344:D358)</f>
        <v>488000</v>
      </c>
      <c r="E343" s="33">
        <f>SUM(E344:E358)</f>
        <v>489000</v>
      </c>
      <c r="F343" s="33">
        <f>SUM(F344:F358)</f>
        <v>19370</v>
      </c>
      <c r="G343" s="6">
        <f t="shared" si="5"/>
        <v>100.20491803278688</v>
      </c>
      <c r="H343"/>
      <c r="I343"/>
      <c r="J343"/>
    </row>
    <row r="344" spans="1:10" ht="12.75">
      <c r="A344" s="24"/>
      <c r="B344" s="19" t="s">
        <v>564</v>
      </c>
      <c r="C344" s="9" t="s">
        <v>965</v>
      </c>
      <c r="D344" s="9">
        <v>538</v>
      </c>
      <c r="E344" s="6">
        <v>751</v>
      </c>
      <c r="F344" s="6"/>
      <c r="G344" s="6">
        <f t="shared" si="5"/>
        <v>139.59107806691452</v>
      </c>
      <c r="H344"/>
      <c r="I344"/>
      <c r="J344"/>
    </row>
    <row r="345" spans="1:10" ht="12.75">
      <c r="A345" s="27"/>
      <c r="B345" s="18" t="s">
        <v>566</v>
      </c>
      <c r="C345" s="8" t="s">
        <v>601</v>
      </c>
      <c r="D345" s="6">
        <v>263286</v>
      </c>
      <c r="E345" s="6">
        <v>269487</v>
      </c>
      <c r="F345" s="6"/>
      <c r="G345" s="6">
        <f t="shared" si="5"/>
        <v>102.35523347234565</v>
      </c>
      <c r="H345"/>
      <c r="I345"/>
      <c r="J345"/>
    </row>
    <row r="346" spans="1:10" ht="12.75">
      <c r="A346" s="27"/>
      <c r="B346" s="18" t="s">
        <v>567</v>
      </c>
      <c r="C346" s="8" t="s">
        <v>477</v>
      </c>
      <c r="D346" s="6">
        <v>19184</v>
      </c>
      <c r="E346" s="6">
        <v>19370</v>
      </c>
      <c r="F346" s="6">
        <v>19370</v>
      </c>
      <c r="G346" s="6">
        <f t="shared" si="5"/>
        <v>100.9695579649708</v>
      </c>
      <c r="H346"/>
      <c r="I346"/>
      <c r="J346"/>
    </row>
    <row r="347" spans="1:10" ht="12.75">
      <c r="A347" s="27"/>
      <c r="B347" s="18" t="s">
        <v>517</v>
      </c>
      <c r="C347" s="8" t="s">
        <v>472</v>
      </c>
      <c r="D347" s="6">
        <v>49700</v>
      </c>
      <c r="E347" s="6">
        <v>51214</v>
      </c>
      <c r="F347" s="6"/>
      <c r="G347" s="6">
        <f t="shared" si="5"/>
        <v>103.04627766599597</v>
      </c>
      <c r="H347"/>
      <c r="I347"/>
      <c r="J347"/>
    </row>
    <row r="348" spans="1:10" ht="12.75">
      <c r="A348" s="27"/>
      <c r="B348" s="18" t="s">
        <v>518</v>
      </c>
      <c r="C348" s="8" t="s">
        <v>286</v>
      </c>
      <c r="D348" s="6">
        <v>6867</v>
      </c>
      <c r="E348" s="6">
        <v>7077</v>
      </c>
      <c r="F348" s="6"/>
      <c r="G348" s="6">
        <f t="shared" si="5"/>
        <v>103.05810397553516</v>
      </c>
      <c r="H348"/>
      <c r="I348"/>
      <c r="J348"/>
    </row>
    <row r="349" spans="1:10" ht="12.75">
      <c r="A349" s="27"/>
      <c r="B349" s="18" t="s">
        <v>512</v>
      </c>
      <c r="C349" s="8" t="s">
        <v>523</v>
      </c>
      <c r="D349" s="6">
        <v>47853</v>
      </c>
      <c r="E349" s="6">
        <v>38719</v>
      </c>
      <c r="F349" s="6"/>
      <c r="G349" s="6">
        <f t="shared" si="5"/>
        <v>80.9123774893946</v>
      </c>
      <c r="H349"/>
      <c r="I349"/>
      <c r="J349"/>
    </row>
    <row r="350" spans="1:10" ht="12.75">
      <c r="A350" s="27"/>
      <c r="B350" s="18" t="s">
        <v>858</v>
      </c>
      <c r="C350" s="8" t="s">
        <v>859</v>
      </c>
      <c r="D350" s="6">
        <v>17114</v>
      </c>
      <c r="E350" s="6">
        <v>18900</v>
      </c>
      <c r="F350" s="6"/>
      <c r="G350" s="6">
        <f t="shared" si="5"/>
        <v>110.43590043239453</v>
      </c>
      <c r="H350"/>
      <c r="I350"/>
      <c r="J350"/>
    </row>
    <row r="351" spans="1:10" ht="12.75">
      <c r="A351" s="27"/>
      <c r="B351" s="18" t="s">
        <v>712</v>
      </c>
      <c r="C351" s="8" t="s">
        <v>713</v>
      </c>
      <c r="D351" s="6">
        <v>1000</v>
      </c>
      <c r="E351" s="6">
        <v>600</v>
      </c>
      <c r="F351" s="6"/>
      <c r="G351" s="6">
        <f t="shared" si="5"/>
        <v>60</v>
      </c>
      <c r="H351"/>
      <c r="I351"/>
      <c r="J351"/>
    </row>
    <row r="352" spans="1:10" ht="12.75">
      <c r="A352" s="27"/>
      <c r="B352" s="18" t="s">
        <v>534</v>
      </c>
      <c r="C352" s="8" t="s">
        <v>493</v>
      </c>
      <c r="D352" s="6">
        <v>7944</v>
      </c>
      <c r="E352" s="6">
        <v>7880</v>
      </c>
      <c r="F352" s="6"/>
      <c r="G352" s="6">
        <f t="shared" si="5"/>
        <v>99.19436052366567</v>
      </c>
      <c r="H352"/>
      <c r="I352"/>
      <c r="J352"/>
    </row>
    <row r="353" spans="1:10" ht="12.75">
      <c r="A353" s="27"/>
      <c r="B353" s="18" t="s">
        <v>516</v>
      </c>
      <c r="C353" s="8" t="s">
        <v>573</v>
      </c>
      <c r="D353" s="6">
        <v>1503</v>
      </c>
      <c r="E353" s="6">
        <v>1000</v>
      </c>
      <c r="F353" s="6"/>
      <c r="G353" s="6">
        <f t="shared" si="5"/>
        <v>66.53359946773121</v>
      </c>
      <c r="H353"/>
      <c r="I353"/>
      <c r="J353"/>
    </row>
    <row r="354" spans="1:10" ht="12.75">
      <c r="A354" s="27"/>
      <c r="B354" s="18" t="s">
        <v>271</v>
      </c>
      <c r="C354" s="8" t="s">
        <v>272</v>
      </c>
      <c r="D354" s="6"/>
      <c r="E354" s="6">
        <v>525</v>
      </c>
      <c r="F354" s="6"/>
      <c r="G354" s="6"/>
      <c r="H354"/>
      <c r="I354"/>
      <c r="J354"/>
    </row>
    <row r="355" spans="1:10" ht="12.75">
      <c r="A355" s="27"/>
      <c r="B355" s="18" t="s">
        <v>513</v>
      </c>
      <c r="C355" s="8" t="s">
        <v>602</v>
      </c>
      <c r="D355" s="6">
        <v>55880</v>
      </c>
      <c r="E355" s="6">
        <v>57340</v>
      </c>
      <c r="F355" s="6"/>
      <c r="G355" s="6">
        <f t="shared" si="5"/>
        <v>102.61274158911955</v>
      </c>
      <c r="H355"/>
      <c r="I355"/>
      <c r="J355"/>
    </row>
    <row r="356" spans="1:10" ht="12.75">
      <c r="A356" s="27"/>
      <c r="B356" s="18" t="s">
        <v>569</v>
      </c>
      <c r="C356" s="8" t="s">
        <v>606</v>
      </c>
      <c r="D356" s="6">
        <v>2000</v>
      </c>
      <c r="E356" s="6">
        <v>1000</v>
      </c>
      <c r="F356" s="6"/>
      <c r="G356" s="6">
        <f t="shared" si="5"/>
        <v>50</v>
      </c>
      <c r="H356"/>
      <c r="I356"/>
      <c r="J356"/>
    </row>
    <row r="357" spans="1:10" ht="12.75">
      <c r="A357" s="27"/>
      <c r="B357" s="18" t="s">
        <v>574</v>
      </c>
      <c r="C357" s="8" t="s">
        <v>629</v>
      </c>
      <c r="D357" s="6">
        <v>4000</v>
      </c>
      <c r="E357" s="6">
        <v>4000</v>
      </c>
      <c r="F357" s="6"/>
      <c r="G357" s="6">
        <f t="shared" si="5"/>
        <v>100</v>
      </c>
      <c r="H357"/>
      <c r="I357"/>
      <c r="J357"/>
    </row>
    <row r="358" spans="1:10" ht="12.75">
      <c r="A358" s="27"/>
      <c r="B358" s="18" t="s">
        <v>570</v>
      </c>
      <c r="C358" s="8" t="s">
        <v>607</v>
      </c>
      <c r="D358" s="6">
        <v>11131</v>
      </c>
      <c r="E358" s="6">
        <v>11137</v>
      </c>
      <c r="F358" s="6"/>
      <c r="G358" s="6">
        <f t="shared" si="5"/>
        <v>100.05390351271224</v>
      </c>
      <c r="H358"/>
      <c r="I358"/>
      <c r="J358"/>
    </row>
    <row r="359" spans="1:10" ht="38.25">
      <c r="A359" s="27" t="s">
        <v>989</v>
      </c>
      <c r="B359" s="18"/>
      <c r="C359" s="343" t="s">
        <v>993</v>
      </c>
      <c r="D359" s="7">
        <f>SUM(D360:D374)</f>
        <v>2893136</v>
      </c>
      <c r="E359" s="7">
        <f>SUM(E360:E374)</f>
        <v>5151000</v>
      </c>
      <c r="F359" s="7">
        <f>SUM(F360:F374)</f>
        <v>2948</v>
      </c>
      <c r="G359" s="6">
        <f t="shared" si="5"/>
        <v>178.04209688034024</v>
      </c>
      <c r="H359"/>
      <c r="I359"/>
      <c r="J359"/>
    </row>
    <row r="360" spans="1:10" ht="12.75">
      <c r="A360" s="27"/>
      <c r="B360" s="18" t="s">
        <v>657</v>
      </c>
      <c r="C360" s="530" t="s">
        <v>157</v>
      </c>
      <c r="D360" s="6">
        <v>2772499</v>
      </c>
      <c r="E360" s="6">
        <v>4966413</v>
      </c>
      <c r="F360" s="6"/>
      <c r="G360" s="6">
        <f t="shared" si="5"/>
        <v>179.13128192291504</v>
      </c>
      <c r="H360"/>
      <c r="I360"/>
      <c r="J360"/>
    </row>
    <row r="361" spans="1:10" ht="12.75">
      <c r="A361" s="27"/>
      <c r="B361" s="18" t="s">
        <v>517</v>
      </c>
      <c r="C361" s="530" t="s">
        <v>159</v>
      </c>
      <c r="D361" s="6">
        <v>41530</v>
      </c>
      <c r="E361" s="6">
        <v>83587</v>
      </c>
      <c r="F361" s="6"/>
      <c r="G361" s="6">
        <f t="shared" si="5"/>
        <v>201.2689621960029</v>
      </c>
      <c r="H361"/>
      <c r="I361"/>
      <c r="J361"/>
    </row>
    <row r="362" spans="1:10" ht="12.75">
      <c r="A362" s="27"/>
      <c r="B362" s="18" t="s">
        <v>566</v>
      </c>
      <c r="C362" s="8" t="s">
        <v>601</v>
      </c>
      <c r="D362" s="6">
        <v>24971</v>
      </c>
      <c r="E362" s="6">
        <v>44520</v>
      </c>
      <c r="F362" s="6">
        <v>772</v>
      </c>
      <c r="G362" s="6">
        <f t="shared" si="5"/>
        <v>178.28681270273518</v>
      </c>
      <c r="H362"/>
      <c r="I362"/>
      <c r="J362"/>
    </row>
    <row r="363" spans="1:10" ht="12.75">
      <c r="A363" s="27"/>
      <c r="B363" s="18" t="s">
        <v>567</v>
      </c>
      <c r="C363" s="8" t="s">
        <v>477</v>
      </c>
      <c r="D363" s="6"/>
      <c r="E363" s="6">
        <v>1390</v>
      </c>
      <c r="F363" s="6">
        <v>1390</v>
      </c>
      <c r="G363" s="6" t="s">
        <v>466</v>
      </c>
      <c r="H363"/>
      <c r="I363"/>
      <c r="J363"/>
    </row>
    <row r="364" spans="1:10" ht="12.75">
      <c r="A364" s="27"/>
      <c r="B364" s="18" t="s">
        <v>517</v>
      </c>
      <c r="C364" s="8" t="s">
        <v>472</v>
      </c>
      <c r="D364" s="6">
        <v>4303</v>
      </c>
      <c r="E364" s="6">
        <v>7911</v>
      </c>
      <c r="F364" s="6">
        <v>688</v>
      </c>
      <c r="G364" s="6">
        <f t="shared" si="5"/>
        <v>183.84847780618173</v>
      </c>
      <c r="H364"/>
      <c r="I364"/>
      <c r="J364"/>
    </row>
    <row r="365" spans="1:10" ht="12.75">
      <c r="A365" s="27"/>
      <c r="B365" s="18" t="s">
        <v>518</v>
      </c>
      <c r="C365" s="8" t="s">
        <v>286</v>
      </c>
      <c r="D365" s="530">
        <v>509</v>
      </c>
      <c r="E365" s="6">
        <v>1125</v>
      </c>
      <c r="F365" s="6">
        <v>98</v>
      </c>
      <c r="G365" s="6">
        <f t="shared" si="5"/>
        <v>221.02161100196463</v>
      </c>
      <c r="H365"/>
      <c r="I365"/>
      <c r="J365"/>
    </row>
    <row r="366" spans="1:10" ht="12.75">
      <c r="A366" s="27"/>
      <c r="B366" s="18" t="s">
        <v>884</v>
      </c>
      <c r="C366" s="8" t="s">
        <v>885</v>
      </c>
      <c r="D366" s="530"/>
      <c r="E366" s="6">
        <v>1200</v>
      </c>
      <c r="F366" s="6"/>
      <c r="G366" s="6" t="s">
        <v>466</v>
      </c>
      <c r="H366"/>
      <c r="I366"/>
      <c r="J366"/>
    </row>
    <row r="367" spans="1:10" ht="12.75">
      <c r="A367" s="27"/>
      <c r="B367" s="18" t="s">
        <v>512</v>
      </c>
      <c r="C367" s="8" t="s">
        <v>523</v>
      </c>
      <c r="D367" s="530">
        <v>8183</v>
      </c>
      <c r="E367" s="6">
        <v>7771</v>
      </c>
      <c r="F367" s="6"/>
      <c r="G367" s="6">
        <f t="shared" si="5"/>
        <v>94.96517169742148</v>
      </c>
      <c r="H367"/>
      <c r="I367"/>
      <c r="J367"/>
    </row>
    <row r="368" spans="1:10" ht="12.75">
      <c r="A368" s="27"/>
      <c r="B368" s="18" t="s">
        <v>534</v>
      </c>
      <c r="C368" s="8" t="s">
        <v>493</v>
      </c>
      <c r="D368" s="530">
        <v>600</v>
      </c>
      <c r="E368" s="6">
        <v>2045</v>
      </c>
      <c r="F368" s="6"/>
      <c r="G368" s="6">
        <f t="shared" si="5"/>
        <v>340.8333333333333</v>
      </c>
      <c r="H368"/>
      <c r="I368"/>
      <c r="J368"/>
    </row>
    <row r="369" spans="1:10" ht="12.75">
      <c r="A369" s="27"/>
      <c r="B369" s="18" t="s">
        <v>516</v>
      </c>
      <c r="C369" s="8" t="s">
        <v>573</v>
      </c>
      <c r="D369" s="530"/>
      <c r="E369" s="6">
        <v>500</v>
      </c>
      <c r="F369" s="6"/>
      <c r="G369" s="6" t="s">
        <v>466</v>
      </c>
      <c r="H369"/>
      <c r="I369"/>
      <c r="J369"/>
    </row>
    <row r="370" spans="1:10" ht="12.75">
      <c r="A370" s="27"/>
      <c r="B370" s="18" t="s">
        <v>271</v>
      </c>
      <c r="C370" s="8" t="s">
        <v>272</v>
      </c>
      <c r="D370" s="530"/>
      <c r="E370" s="6">
        <v>105</v>
      </c>
      <c r="F370" s="6"/>
      <c r="G370" s="6" t="s">
        <v>466</v>
      </c>
      <c r="H370"/>
      <c r="I370"/>
      <c r="J370"/>
    </row>
    <row r="371" spans="1:10" ht="12.75">
      <c r="A371" s="27"/>
      <c r="B371" s="18" t="s">
        <v>513</v>
      </c>
      <c r="C371" s="8" t="s">
        <v>602</v>
      </c>
      <c r="D371" s="530">
        <v>25311</v>
      </c>
      <c r="E371" s="6">
        <v>32066</v>
      </c>
      <c r="F371" s="6"/>
      <c r="G371" s="6">
        <f t="shared" si="5"/>
        <v>126.68800126427244</v>
      </c>
      <c r="H371"/>
      <c r="I371"/>
      <c r="J371"/>
    </row>
    <row r="372" spans="1:10" ht="12.75">
      <c r="A372" s="27"/>
      <c r="B372" s="18" t="s">
        <v>569</v>
      </c>
      <c r="C372" s="8" t="s">
        <v>606</v>
      </c>
      <c r="D372" s="530">
        <v>150</v>
      </c>
      <c r="E372" s="6">
        <v>280</v>
      </c>
      <c r="F372" s="6"/>
      <c r="G372" s="6">
        <f t="shared" si="5"/>
        <v>186.66666666666666</v>
      </c>
      <c r="H372"/>
      <c r="I372"/>
      <c r="J372"/>
    </row>
    <row r="373" spans="1:10" ht="12.75">
      <c r="A373" s="27"/>
      <c r="B373" s="18" t="s">
        <v>570</v>
      </c>
      <c r="C373" s="8" t="s">
        <v>958</v>
      </c>
      <c r="D373" s="530">
        <v>1044</v>
      </c>
      <c r="E373" s="6">
        <v>2087</v>
      </c>
      <c r="F373" s="6"/>
      <c r="G373" s="6">
        <f t="shared" si="5"/>
        <v>199.904214559387</v>
      </c>
      <c r="H373"/>
      <c r="I373"/>
      <c r="J373"/>
    </row>
    <row r="374" spans="1:10" ht="12.75">
      <c r="A374" s="27"/>
      <c r="B374" s="18" t="s">
        <v>664</v>
      </c>
      <c r="C374" s="8" t="s">
        <v>160</v>
      </c>
      <c r="D374" s="689">
        <v>14036</v>
      </c>
      <c r="E374" s="6"/>
      <c r="F374" s="6"/>
      <c r="G374" s="6">
        <f t="shared" si="5"/>
        <v>0</v>
      </c>
      <c r="H374"/>
      <c r="I374"/>
      <c r="J374"/>
    </row>
    <row r="375" spans="1:10" ht="38.25">
      <c r="A375" s="27" t="s">
        <v>295</v>
      </c>
      <c r="B375" s="18"/>
      <c r="C375" s="344" t="s">
        <v>994</v>
      </c>
      <c r="D375" s="5">
        <f>SUM(D376:D377)</f>
        <v>75053</v>
      </c>
      <c r="E375" s="5">
        <f>SUM(E376:E377)</f>
        <v>101000</v>
      </c>
      <c r="F375" s="5">
        <f>SUM(F376:F377)</f>
        <v>0</v>
      </c>
      <c r="G375" s="6">
        <f t="shared" si="5"/>
        <v>134.57156942427352</v>
      </c>
      <c r="H375"/>
      <c r="I375"/>
      <c r="J375"/>
    </row>
    <row r="376" spans="1:10" ht="12.75">
      <c r="A376" s="27"/>
      <c r="B376" s="18" t="s">
        <v>659</v>
      </c>
      <c r="C376" s="8" t="s">
        <v>9</v>
      </c>
      <c r="D376" s="6">
        <v>34000</v>
      </c>
      <c r="E376" s="6">
        <v>15840</v>
      </c>
      <c r="F376" s="6"/>
      <c r="G376" s="6">
        <f t="shared" si="5"/>
        <v>46.588235294117645</v>
      </c>
      <c r="H376"/>
      <c r="I376"/>
      <c r="J376"/>
    </row>
    <row r="377" spans="1:10" ht="12.75">
      <c r="A377" s="27"/>
      <c r="B377" s="18" t="s">
        <v>659</v>
      </c>
      <c r="C377" s="8" t="s">
        <v>149</v>
      </c>
      <c r="D377" s="6">
        <v>41053</v>
      </c>
      <c r="E377" s="6">
        <v>85160</v>
      </c>
      <c r="F377" s="6"/>
      <c r="G377" s="6">
        <f t="shared" si="5"/>
        <v>207.43916400750248</v>
      </c>
      <c r="H377"/>
      <c r="I377"/>
      <c r="J377"/>
    </row>
    <row r="378" spans="1:10" ht="12.75">
      <c r="A378" s="27" t="s">
        <v>296</v>
      </c>
      <c r="B378" s="18"/>
      <c r="C378" s="7" t="s">
        <v>656</v>
      </c>
      <c r="D378" s="5">
        <f>SUM(D380+D385)</f>
        <v>1004012</v>
      </c>
      <c r="E378" s="5">
        <f>SUM(E380+E385)</f>
        <v>898827</v>
      </c>
      <c r="F378" s="5">
        <f>SUM(F380+F385)</f>
        <v>0</v>
      </c>
      <c r="G378" s="6">
        <f t="shared" si="5"/>
        <v>89.52353159125587</v>
      </c>
      <c r="H378"/>
      <c r="I378"/>
      <c r="J378"/>
    </row>
    <row r="379" spans="1:10" ht="12.75">
      <c r="A379" s="27"/>
      <c r="B379" s="18"/>
      <c r="C379" s="5" t="s">
        <v>429</v>
      </c>
      <c r="D379" s="6"/>
      <c r="E379" s="6"/>
      <c r="F379" s="6"/>
      <c r="G379" s="6" t="s">
        <v>466</v>
      </c>
      <c r="H379"/>
      <c r="I379"/>
      <c r="J379"/>
    </row>
    <row r="380" spans="1:10" ht="12.75">
      <c r="A380" s="27"/>
      <c r="B380" s="18" t="s">
        <v>657</v>
      </c>
      <c r="C380" s="8" t="s">
        <v>397</v>
      </c>
      <c r="D380" s="6">
        <f>SUM(D381:D384)</f>
        <v>975027</v>
      </c>
      <c r="E380" s="6">
        <f>SUM(E381:E384)</f>
        <v>898827</v>
      </c>
      <c r="F380" s="6"/>
      <c r="G380" s="6">
        <f t="shared" si="5"/>
        <v>92.18483180465772</v>
      </c>
      <c r="H380"/>
      <c r="I380"/>
      <c r="J380"/>
    </row>
    <row r="381" spans="1:10" ht="12.75">
      <c r="A381" s="27"/>
      <c r="B381" s="18"/>
      <c r="C381" s="8" t="s">
        <v>658</v>
      </c>
      <c r="D381" s="6">
        <v>432753</v>
      </c>
      <c r="E381" s="6">
        <v>328000</v>
      </c>
      <c r="F381" s="6"/>
      <c r="G381" s="6">
        <f t="shared" si="5"/>
        <v>75.7938130989271</v>
      </c>
      <c r="H381"/>
      <c r="I381"/>
      <c r="J381"/>
    </row>
    <row r="382" spans="1:10" ht="12.75">
      <c r="A382" s="27"/>
      <c r="B382" s="18"/>
      <c r="C382" s="8" t="s">
        <v>147</v>
      </c>
      <c r="D382" s="6">
        <v>150000</v>
      </c>
      <c r="E382" s="6">
        <v>170000</v>
      </c>
      <c r="F382" s="6"/>
      <c r="G382" s="6">
        <f t="shared" si="5"/>
        <v>113.33333333333333</v>
      </c>
      <c r="H382"/>
      <c r="I382"/>
      <c r="J382"/>
    </row>
    <row r="383" spans="1:10" ht="12.75">
      <c r="A383" s="27"/>
      <c r="B383" s="18"/>
      <c r="C383" s="8" t="s">
        <v>146</v>
      </c>
      <c r="D383" s="6">
        <v>303233</v>
      </c>
      <c r="E383" s="6">
        <v>294000</v>
      </c>
      <c r="F383" s="6"/>
      <c r="G383" s="6">
        <f t="shared" si="5"/>
        <v>96.95514670237078</v>
      </c>
      <c r="H383"/>
      <c r="I383"/>
      <c r="J383"/>
    </row>
    <row r="384" spans="1:10" ht="12.75">
      <c r="A384" s="27"/>
      <c r="B384" s="18"/>
      <c r="C384" s="8" t="s">
        <v>148</v>
      </c>
      <c r="D384" s="6">
        <v>89041</v>
      </c>
      <c r="E384" s="6">
        <v>106827</v>
      </c>
      <c r="F384" s="6"/>
      <c r="G384" s="6">
        <f t="shared" si="5"/>
        <v>119.97506766545749</v>
      </c>
      <c r="H384"/>
      <c r="I384"/>
      <c r="J384"/>
    </row>
    <row r="385" spans="1:10" ht="12.75">
      <c r="A385" s="27"/>
      <c r="B385" s="18" t="s">
        <v>517</v>
      </c>
      <c r="C385" s="8" t="s">
        <v>398</v>
      </c>
      <c r="D385" s="6">
        <v>28985</v>
      </c>
      <c r="E385" s="6">
        <v>0</v>
      </c>
      <c r="F385" s="6"/>
      <c r="G385" s="6">
        <f t="shared" si="5"/>
        <v>0</v>
      </c>
      <c r="H385"/>
      <c r="I385"/>
      <c r="J385"/>
    </row>
    <row r="386" spans="1:10" ht="12.75">
      <c r="A386" s="27" t="s">
        <v>297</v>
      </c>
      <c r="B386" s="18"/>
      <c r="C386" s="5" t="s">
        <v>494</v>
      </c>
      <c r="D386" s="5">
        <f>D387</f>
        <v>2173300</v>
      </c>
      <c r="E386" s="5">
        <f>E387</f>
        <v>2050000</v>
      </c>
      <c r="F386" s="5">
        <f>F387</f>
        <v>0</v>
      </c>
      <c r="G386" s="6">
        <f t="shared" si="5"/>
        <v>94.32660010122854</v>
      </c>
      <c r="H386"/>
      <c r="I386"/>
      <c r="J386"/>
    </row>
    <row r="387" spans="1:10" ht="12.75">
      <c r="A387" s="27"/>
      <c r="B387" s="18" t="s">
        <v>657</v>
      </c>
      <c r="C387" s="8" t="s">
        <v>399</v>
      </c>
      <c r="D387" s="6">
        <v>2173300</v>
      </c>
      <c r="E387" s="6">
        <v>2050000</v>
      </c>
      <c r="F387" s="6"/>
      <c r="G387" s="6">
        <f t="shared" si="5"/>
        <v>94.32660010122854</v>
      </c>
      <c r="H387"/>
      <c r="I387"/>
      <c r="J387"/>
    </row>
    <row r="388" spans="1:10" ht="12.75">
      <c r="A388" s="27" t="s">
        <v>298</v>
      </c>
      <c r="B388" s="18"/>
      <c r="C388" s="5" t="s">
        <v>660</v>
      </c>
      <c r="D388" s="5">
        <f>D389</f>
        <v>10448</v>
      </c>
      <c r="E388" s="5">
        <f>E389</f>
        <v>0</v>
      </c>
      <c r="F388" s="5"/>
      <c r="G388" s="6">
        <f t="shared" si="5"/>
        <v>0</v>
      </c>
      <c r="H388"/>
      <c r="I388"/>
      <c r="J388"/>
    </row>
    <row r="389" spans="1:10" ht="12.75">
      <c r="A389" s="27"/>
      <c r="B389" s="18" t="s">
        <v>657</v>
      </c>
      <c r="C389" s="8" t="s">
        <v>401</v>
      </c>
      <c r="D389" s="6">
        <v>10448</v>
      </c>
      <c r="E389" s="6">
        <v>0</v>
      </c>
      <c r="F389" s="6"/>
      <c r="G389" s="6">
        <f t="shared" si="5"/>
        <v>0</v>
      </c>
      <c r="H389"/>
      <c r="I389"/>
      <c r="J389"/>
    </row>
    <row r="390" spans="1:10" ht="12.75">
      <c r="A390" s="27" t="s">
        <v>299</v>
      </c>
      <c r="B390" s="18"/>
      <c r="C390" s="7" t="s">
        <v>492</v>
      </c>
      <c r="D390" s="5">
        <f>SUM(D391:D407)</f>
        <v>629822</v>
      </c>
      <c r="E390" s="5">
        <f>SUM(E391:E407)</f>
        <v>679390</v>
      </c>
      <c r="F390" s="5">
        <f>SUM(F391:F407)</f>
        <v>33391</v>
      </c>
      <c r="G390" s="6">
        <f t="shared" si="5"/>
        <v>107.87016014048415</v>
      </c>
      <c r="H390"/>
      <c r="I390"/>
      <c r="J390"/>
    </row>
    <row r="391" spans="1:10" ht="12.75">
      <c r="A391" s="27"/>
      <c r="B391" s="18" t="s">
        <v>564</v>
      </c>
      <c r="C391" s="8" t="s">
        <v>952</v>
      </c>
      <c r="D391" s="8">
        <v>3055</v>
      </c>
      <c r="E391" s="6">
        <v>3757</v>
      </c>
      <c r="F391" s="6"/>
      <c r="G391" s="6">
        <f t="shared" si="5"/>
        <v>122.97872340425533</v>
      </c>
      <c r="H391"/>
      <c r="I391"/>
      <c r="J391"/>
    </row>
    <row r="392" spans="1:10" ht="12.75">
      <c r="A392" s="27"/>
      <c r="B392" s="18" t="s">
        <v>566</v>
      </c>
      <c r="C392" s="8" t="s">
        <v>261</v>
      </c>
      <c r="D392" s="6">
        <v>402780</v>
      </c>
      <c r="E392" s="6">
        <v>410127</v>
      </c>
      <c r="F392" s="6"/>
      <c r="G392" s="6">
        <f t="shared" si="5"/>
        <v>101.82407269477135</v>
      </c>
      <c r="H392"/>
      <c r="I392"/>
      <c r="J392"/>
    </row>
    <row r="393" spans="1:10" ht="12.75">
      <c r="A393" s="27"/>
      <c r="B393" s="18" t="s">
        <v>566</v>
      </c>
      <c r="C393" s="8" t="s">
        <v>550</v>
      </c>
      <c r="D393" s="6">
        <v>0</v>
      </c>
      <c r="E393" s="6">
        <v>22266</v>
      </c>
      <c r="F393" s="6"/>
      <c r="G393" s="6" t="s">
        <v>466</v>
      </c>
      <c r="H393"/>
      <c r="I393"/>
      <c r="J393"/>
    </row>
    <row r="394" spans="1:10" ht="12.75">
      <c r="A394" s="27"/>
      <c r="B394" s="18" t="s">
        <v>567</v>
      </c>
      <c r="C394" s="8" t="s">
        <v>477</v>
      </c>
      <c r="D394" s="6">
        <v>30998</v>
      </c>
      <c r="E394" s="6">
        <v>33391</v>
      </c>
      <c r="F394" s="6">
        <v>33391</v>
      </c>
      <c r="G394" s="6">
        <f t="shared" si="5"/>
        <v>107.7198528937351</v>
      </c>
      <c r="H394"/>
      <c r="I394"/>
      <c r="J394"/>
    </row>
    <row r="395" spans="1:10" ht="12.75">
      <c r="A395" s="27"/>
      <c r="B395" s="18" t="s">
        <v>517</v>
      </c>
      <c r="C395" s="8" t="s">
        <v>472</v>
      </c>
      <c r="D395" s="6">
        <v>76000</v>
      </c>
      <c r="E395" s="6">
        <v>78636</v>
      </c>
      <c r="F395" s="6"/>
      <c r="G395" s="6">
        <f t="shared" si="5"/>
        <v>103.46842105263158</v>
      </c>
      <c r="H395"/>
      <c r="I395"/>
      <c r="J395"/>
    </row>
    <row r="396" spans="1:10" ht="12.75">
      <c r="A396" s="27"/>
      <c r="B396" s="18" t="s">
        <v>518</v>
      </c>
      <c r="C396" s="8" t="s">
        <v>286</v>
      </c>
      <c r="D396" s="6">
        <v>10500</v>
      </c>
      <c r="E396" s="6">
        <v>10866</v>
      </c>
      <c r="F396" s="6"/>
      <c r="G396" s="6">
        <f t="shared" si="5"/>
        <v>103.4857142857143</v>
      </c>
      <c r="H396"/>
      <c r="I396"/>
      <c r="J396"/>
    </row>
    <row r="397" spans="1:10" ht="12.75">
      <c r="A397" s="27"/>
      <c r="B397" s="18" t="s">
        <v>884</v>
      </c>
      <c r="C397" s="8" t="s">
        <v>885</v>
      </c>
      <c r="D397" s="6"/>
      <c r="E397" s="6">
        <v>450</v>
      </c>
      <c r="F397" s="6"/>
      <c r="G397" s="6"/>
      <c r="H397"/>
      <c r="I397"/>
      <c r="J397"/>
    </row>
    <row r="398" spans="1:10" ht="12.75">
      <c r="A398" s="27"/>
      <c r="B398" s="18" t="s">
        <v>512</v>
      </c>
      <c r="C398" s="8" t="s">
        <v>523</v>
      </c>
      <c r="D398" s="6">
        <v>32363</v>
      </c>
      <c r="E398" s="6">
        <v>29350</v>
      </c>
      <c r="F398" s="6"/>
      <c r="G398" s="6">
        <f>E398/D398*100</f>
        <v>90.68998547724253</v>
      </c>
      <c r="H398"/>
      <c r="I398"/>
      <c r="J398"/>
    </row>
    <row r="399" spans="1:10" ht="12.75">
      <c r="A399" s="27"/>
      <c r="B399" s="18" t="s">
        <v>534</v>
      </c>
      <c r="C399" s="8" t="s">
        <v>493</v>
      </c>
      <c r="D399" s="6">
        <v>15120</v>
      </c>
      <c r="E399" s="6">
        <v>15775</v>
      </c>
      <c r="F399" s="6"/>
      <c r="G399" s="6">
        <f>E399/D399*100</f>
        <v>104.33201058201058</v>
      </c>
      <c r="H399"/>
      <c r="I399"/>
      <c r="J399"/>
    </row>
    <row r="400" spans="1:10" ht="12.75">
      <c r="A400" s="27"/>
      <c r="B400" s="18" t="s">
        <v>516</v>
      </c>
      <c r="C400" s="8" t="s">
        <v>568</v>
      </c>
      <c r="D400" s="6">
        <v>3500</v>
      </c>
      <c r="E400" s="6">
        <v>5000</v>
      </c>
      <c r="F400" s="6"/>
      <c r="G400" s="6">
        <f>E400/D400*100</f>
        <v>142.85714285714286</v>
      </c>
      <c r="H400"/>
      <c r="I400"/>
      <c r="J400"/>
    </row>
    <row r="401" spans="1:10" ht="12.75">
      <c r="A401" s="27"/>
      <c r="B401" s="18" t="s">
        <v>203</v>
      </c>
      <c r="C401" s="8" t="s">
        <v>272</v>
      </c>
      <c r="D401" s="6"/>
      <c r="E401" s="6">
        <v>420</v>
      </c>
      <c r="F401" s="6"/>
      <c r="G401" s="6"/>
      <c r="H401"/>
      <c r="I401"/>
      <c r="J401"/>
    </row>
    <row r="402" spans="1:10" ht="12.75">
      <c r="A402" s="27"/>
      <c r="B402" s="18" t="s">
        <v>513</v>
      </c>
      <c r="C402" s="8" t="s">
        <v>602</v>
      </c>
      <c r="D402" s="6">
        <v>38368</v>
      </c>
      <c r="E402" s="6">
        <v>39450</v>
      </c>
      <c r="F402" s="6"/>
      <c r="G402" s="6">
        <f>E402/D402*100</f>
        <v>102.82005838198498</v>
      </c>
      <c r="H402"/>
      <c r="I402"/>
      <c r="J402"/>
    </row>
    <row r="403" spans="1:10" ht="12.75">
      <c r="A403" s="27"/>
      <c r="B403" s="18" t="s">
        <v>204</v>
      </c>
      <c r="C403" s="8" t="s">
        <v>205</v>
      </c>
      <c r="D403" s="6"/>
      <c r="E403" s="6">
        <v>696</v>
      </c>
      <c r="F403" s="6"/>
      <c r="G403" s="6"/>
      <c r="H403"/>
      <c r="I403"/>
      <c r="J403"/>
    </row>
    <row r="404" spans="1:10" ht="12.75">
      <c r="A404" s="27"/>
      <c r="B404" s="18" t="s">
        <v>569</v>
      </c>
      <c r="C404" s="8" t="s">
        <v>485</v>
      </c>
      <c r="D404" s="6">
        <v>1920</v>
      </c>
      <c r="E404" s="6">
        <v>3060</v>
      </c>
      <c r="F404" s="6"/>
      <c r="G404" s="6">
        <f aca="true" t="shared" si="6" ref="G404:G465">E404/D404*100</f>
        <v>159.375</v>
      </c>
      <c r="H404"/>
      <c r="I404"/>
      <c r="J404"/>
    </row>
    <row r="405" spans="1:10" ht="12.75">
      <c r="A405" s="27"/>
      <c r="B405" s="18" t="s">
        <v>574</v>
      </c>
      <c r="C405" s="8" t="s">
        <v>629</v>
      </c>
      <c r="D405" s="6">
        <v>2000</v>
      </c>
      <c r="E405" s="6">
        <v>2000</v>
      </c>
      <c r="F405" s="6"/>
      <c r="G405" s="6">
        <f t="shared" si="6"/>
        <v>100</v>
      </c>
      <c r="H405"/>
      <c r="I405"/>
      <c r="J405"/>
    </row>
    <row r="406" spans="1:10" ht="12.75">
      <c r="A406" s="27"/>
      <c r="B406" s="18" t="s">
        <v>570</v>
      </c>
      <c r="C406" s="8" t="s">
        <v>498</v>
      </c>
      <c r="D406" s="6">
        <v>13218</v>
      </c>
      <c r="E406" s="6">
        <v>14146</v>
      </c>
      <c r="F406" s="6"/>
      <c r="G406" s="6">
        <f t="shared" si="6"/>
        <v>107.0207293085187</v>
      </c>
      <c r="H406"/>
      <c r="I406"/>
      <c r="J406"/>
    </row>
    <row r="407" spans="1:10" ht="12.75">
      <c r="A407" s="27"/>
      <c r="B407" s="18" t="s">
        <v>664</v>
      </c>
      <c r="C407" s="8" t="s">
        <v>915</v>
      </c>
      <c r="D407" s="6"/>
      <c r="E407" s="692">
        <v>10000</v>
      </c>
      <c r="F407" s="771"/>
      <c r="G407" s="6" t="s">
        <v>466</v>
      </c>
      <c r="H407"/>
      <c r="I407"/>
      <c r="J407"/>
    </row>
    <row r="408" spans="1:10" ht="12.75">
      <c r="A408" s="27" t="s">
        <v>300</v>
      </c>
      <c r="B408" s="18"/>
      <c r="C408" s="5" t="s">
        <v>665</v>
      </c>
      <c r="D408" s="5">
        <f>SUM(D409:D410)</f>
        <v>269355</v>
      </c>
      <c r="E408" s="5">
        <f>SUM(E409:E410)</f>
        <v>284000</v>
      </c>
      <c r="F408" s="5">
        <f>SUM(F409:F410)</f>
        <v>0</v>
      </c>
      <c r="G408" s="6">
        <f t="shared" si="6"/>
        <v>105.43706261253736</v>
      </c>
      <c r="H408"/>
      <c r="I408"/>
      <c r="J408"/>
    </row>
    <row r="409" spans="1:10" ht="12.75">
      <c r="A409" s="27"/>
      <c r="B409" s="18" t="s">
        <v>513</v>
      </c>
      <c r="C409" s="8" t="s">
        <v>711</v>
      </c>
      <c r="D409" s="6">
        <v>30000</v>
      </c>
      <c r="E409" s="6">
        <v>31000</v>
      </c>
      <c r="F409" s="6"/>
      <c r="G409" s="6">
        <f t="shared" si="6"/>
        <v>103.33333333333334</v>
      </c>
      <c r="H409" s="789"/>
      <c r="I409"/>
      <c r="J409"/>
    </row>
    <row r="410" spans="1:10" ht="12.75">
      <c r="A410" s="27"/>
      <c r="B410" s="18" t="s">
        <v>513</v>
      </c>
      <c r="C410" s="8" t="s">
        <v>860</v>
      </c>
      <c r="D410" s="6">
        <v>239355</v>
      </c>
      <c r="E410" s="6">
        <v>253000</v>
      </c>
      <c r="F410" s="6"/>
      <c r="G410" s="6">
        <f t="shared" si="6"/>
        <v>105.70073739842493</v>
      </c>
      <c r="H410" s="790"/>
      <c r="I410"/>
      <c r="J410"/>
    </row>
    <row r="411" spans="1:10" ht="12.75">
      <c r="A411" s="27" t="s">
        <v>181</v>
      </c>
      <c r="B411" s="18"/>
      <c r="C411" s="7" t="s">
        <v>180</v>
      </c>
      <c r="D411" s="7">
        <f>D412</f>
        <v>2466</v>
      </c>
      <c r="E411" s="7">
        <f>E412</f>
        <v>0</v>
      </c>
      <c r="F411" s="7"/>
      <c r="G411" s="6">
        <f t="shared" si="6"/>
        <v>0</v>
      </c>
      <c r="H411" s="789"/>
      <c r="I411"/>
      <c r="J411"/>
    </row>
    <row r="412" spans="1:10" ht="12.75">
      <c r="A412" s="27"/>
      <c r="B412" s="18" t="s">
        <v>657</v>
      </c>
      <c r="C412" s="8" t="s">
        <v>968</v>
      </c>
      <c r="D412" s="6">
        <v>2466</v>
      </c>
      <c r="E412" s="6">
        <v>0</v>
      </c>
      <c r="F412" s="6"/>
      <c r="G412" s="6">
        <f t="shared" si="6"/>
        <v>0</v>
      </c>
      <c r="H412" s="789"/>
      <c r="I412"/>
      <c r="J412"/>
    </row>
    <row r="413" spans="1:10" ht="12.75">
      <c r="A413" s="27" t="s">
        <v>301</v>
      </c>
      <c r="B413" s="18" t="s">
        <v>466</v>
      </c>
      <c r="C413" s="7" t="s">
        <v>474</v>
      </c>
      <c r="D413" s="5">
        <f>SUM(D414:D415)</f>
        <v>70920</v>
      </c>
      <c r="E413" s="5">
        <f>SUM(E414:E415)</f>
        <v>1800</v>
      </c>
      <c r="F413" s="5"/>
      <c r="G413" s="6">
        <f t="shared" si="6"/>
        <v>2.5380710659898478</v>
      </c>
      <c r="H413"/>
      <c r="I413"/>
      <c r="J413"/>
    </row>
    <row r="414" spans="1:10" ht="12.75">
      <c r="A414" s="27"/>
      <c r="B414" s="18" t="s">
        <v>657</v>
      </c>
      <c r="C414" s="6" t="s">
        <v>303</v>
      </c>
      <c r="D414" s="6">
        <v>68220</v>
      </c>
      <c r="E414" s="6">
        <v>0</v>
      </c>
      <c r="F414" s="6"/>
      <c r="G414" s="6">
        <f t="shared" si="6"/>
        <v>0</v>
      </c>
      <c r="H414"/>
      <c r="I414"/>
      <c r="J414"/>
    </row>
    <row r="415" spans="1:10" ht="13.5" thickBot="1">
      <c r="A415" s="27"/>
      <c r="B415" s="18" t="s">
        <v>625</v>
      </c>
      <c r="C415" s="8" t="s">
        <v>302</v>
      </c>
      <c r="D415" s="6">
        <v>2700</v>
      </c>
      <c r="E415" s="6">
        <v>1800</v>
      </c>
      <c r="F415" s="32"/>
      <c r="G415" s="32">
        <f t="shared" si="6"/>
        <v>66.66666666666666</v>
      </c>
      <c r="H415"/>
      <c r="I415"/>
      <c r="J415"/>
    </row>
    <row r="416" spans="1:10" ht="15" thickBot="1" thickTop="1">
      <c r="A416" s="47" t="s">
        <v>654</v>
      </c>
      <c r="B416" s="48"/>
      <c r="C416" s="49" t="s">
        <v>919</v>
      </c>
      <c r="D416" s="49">
        <f>SUM(D417)</f>
        <v>4000</v>
      </c>
      <c r="E416" s="49">
        <f>SUM(E417)</f>
        <v>107500</v>
      </c>
      <c r="F416" s="49"/>
      <c r="G416" s="730">
        <f t="shared" si="6"/>
        <v>2687.5</v>
      </c>
      <c r="H416"/>
      <c r="I416"/>
      <c r="J416"/>
    </row>
    <row r="417" spans="1:10" ht="13.5" thickTop="1">
      <c r="A417" s="24" t="s">
        <v>920</v>
      </c>
      <c r="B417" s="15"/>
      <c r="C417" s="39" t="s">
        <v>921</v>
      </c>
      <c r="D417" s="39">
        <f>SUM(D418:D420)</f>
        <v>4000</v>
      </c>
      <c r="E417" s="39">
        <f>SUM(E418:E420)</f>
        <v>107500</v>
      </c>
      <c r="F417" s="39"/>
      <c r="G417" s="10">
        <f t="shared" si="6"/>
        <v>2687.5</v>
      </c>
      <c r="H417"/>
      <c r="I417"/>
      <c r="J417"/>
    </row>
    <row r="418" spans="1:10" ht="12.75">
      <c r="A418" s="27"/>
      <c r="B418" s="18" t="s">
        <v>662</v>
      </c>
      <c r="C418" s="8" t="s">
        <v>672</v>
      </c>
      <c r="D418" s="6">
        <v>4000</v>
      </c>
      <c r="E418" s="6">
        <v>6000</v>
      </c>
      <c r="F418" s="6"/>
      <c r="G418" s="6">
        <f t="shared" si="6"/>
        <v>150</v>
      </c>
      <c r="H418"/>
      <c r="I418"/>
      <c r="J418"/>
    </row>
    <row r="419" spans="1:10" ht="12.75">
      <c r="A419" s="27"/>
      <c r="B419" s="30"/>
      <c r="C419" s="31" t="s">
        <v>407</v>
      </c>
      <c r="D419" s="32"/>
      <c r="E419" s="32"/>
      <c r="F419" s="32"/>
      <c r="G419" s="6" t="s">
        <v>466</v>
      </c>
      <c r="H419"/>
      <c r="I419"/>
      <c r="J419"/>
    </row>
    <row r="420" spans="1:10" ht="13.5" thickBot="1">
      <c r="A420" s="157"/>
      <c r="B420" s="18" t="s">
        <v>664</v>
      </c>
      <c r="C420" s="8" t="s">
        <v>334</v>
      </c>
      <c r="D420" s="6"/>
      <c r="E420" s="692">
        <v>101500</v>
      </c>
      <c r="F420" s="774"/>
      <c r="G420" s="32" t="s">
        <v>466</v>
      </c>
      <c r="H420"/>
      <c r="I420"/>
      <c r="J420"/>
    </row>
    <row r="421" spans="1:10" ht="15" thickBot="1" thickTop="1">
      <c r="A421" s="47" t="s">
        <v>666</v>
      </c>
      <c r="B421" s="48"/>
      <c r="C421" s="49" t="s">
        <v>667</v>
      </c>
      <c r="D421" s="49">
        <f>SUM(D422+D436+D439)</f>
        <v>762469</v>
      </c>
      <c r="E421" s="49">
        <f>SUM(E422+E436+E439)</f>
        <v>739061</v>
      </c>
      <c r="F421" s="49">
        <f>SUM(F422+F436+F439)</f>
        <v>50079</v>
      </c>
      <c r="G421" s="730">
        <f t="shared" si="6"/>
        <v>96.9299735464655</v>
      </c>
      <c r="H421"/>
      <c r="I421"/>
      <c r="J421"/>
    </row>
    <row r="422" spans="1:10" ht="13.5" thickTop="1">
      <c r="A422" s="27" t="s">
        <v>668</v>
      </c>
      <c r="B422" s="18"/>
      <c r="C422" s="7" t="s">
        <v>669</v>
      </c>
      <c r="D422" s="5">
        <f>SUM(D423:D435)</f>
        <v>668196</v>
      </c>
      <c r="E422" s="5">
        <f>SUM(E423:E435)</f>
        <v>645649</v>
      </c>
      <c r="F422" s="5">
        <f>SUM(F423:F435)</f>
        <v>50079</v>
      </c>
      <c r="G422" s="10">
        <f t="shared" si="6"/>
        <v>96.62569066561308</v>
      </c>
      <c r="H422"/>
      <c r="I422"/>
      <c r="J422"/>
    </row>
    <row r="423" spans="1:10" ht="12.75">
      <c r="A423" s="27"/>
      <c r="B423" s="18" t="s">
        <v>564</v>
      </c>
      <c r="C423" s="8" t="s">
        <v>457</v>
      </c>
      <c r="D423" s="6">
        <v>5953</v>
      </c>
      <c r="E423" s="6">
        <v>6131</v>
      </c>
      <c r="F423" s="6">
        <v>96</v>
      </c>
      <c r="G423" s="6">
        <f t="shared" si="6"/>
        <v>102.9900890307408</v>
      </c>
      <c r="H423"/>
      <c r="I423"/>
      <c r="J423"/>
    </row>
    <row r="424" spans="1:10" ht="12.75">
      <c r="A424" s="27"/>
      <c r="B424" s="18" t="s">
        <v>566</v>
      </c>
      <c r="C424" s="8" t="s">
        <v>261</v>
      </c>
      <c r="D424" s="6">
        <v>430184</v>
      </c>
      <c r="E424" s="6">
        <v>419226</v>
      </c>
      <c r="F424" s="6">
        <v>6708</v>
      </c>
      <c r="G424" s="6">
        <f t="shared" si="6"/>
        <v>97.45271790675618</v>
      </c>
      <c r="H424"/>
      <c r="I424"/>
      <c r="J424"/>
    </row>
    <row r="425" spans="1:10" ht="12.75">
      <c r="A425" s="27"/>
      <c r="B425" s="18" t="s">
        <v>567</v>
      </c>
      <c r="C425" s="8" t="s">
        <v>477</v>
      </c>
      <c r="D425" s="6">
        <v>32400</v>
      </c>
      <c r="E425" s="6">
        <v>36565</v>
      </c>
      <c r="F425" s="6">
        <v>36565</v>
      </c>
      <c r="G425" s="6">
        <f t="shared" si="6"/>
        <v>112.85493827160494</v>
      </c>
      <c r="H425"/>
      <c r="I425"/>
      <c r="J425"/>
    </row>
    <row r="426" spans="1:10" ht="12.75">
      <c r="A426" s="27"/>
      <c r="B426" s="18" t="s">
        <v>517</v>
      </c>
      <c r="C426" s="8" t="s">
        <v>472</v>
      </c>
      <c r="D426" s="6">
        <v>81228</v>
      </c>
      <c r="E426" s="6">
        <v>82120</v>
      </c>
      <c r="F426" s="6">
        <v>5857</v>
      </c>
      <c r="G426" s="6">
        <f t="shared" si="6"/>
        <v>101.0981434973162</v>
      </c>
      <c r="H426"/>
      <c r="I426"/>
      <c r="J426"/>
    </row>
    <row r="427" spans="1:10" ht="12.75">
      <c r="A427" s="27"/>
      <c r="B427" s="18" t="s">
        <v>518</v>
      </c>
      <c r="C427" s="8" t="s">
        <v>286</v>
      </c>
      <c r="D427" s="6">
        <v>11175</v>
      </c>
      <c r="E427" s="6">
        <v>11184</v>
      </c>
      <c r="F427" s="6">
        <v>853</v>
      </c>
      <c r="G427" s="6">
        <f t="shared" si="6"/>
        <v>100.08053691275167</v>
      </c>
      <c r="H427"/>
      <c r="I427"/>
      <c r="J427"/>
    </row>
    <row r="428" spans="1:10" ht="12.75">
      <c r="A428" s="27"/>
      <c r="B428" s="18" t="s">
        <v>512</v>
      </c>
      <c r="C428" s="8" t="s">
        <v>982</v>
      </c>
      <c r="D428" s="6">
        <v>16633</v>
      </c>
      <c r="E428" s="6">
        <v>0</v>
      </c>
      <c r="F428" s="6"/>
      <c r="G428" s="6">
        <f t="shared" si="6"/>
        <v>0</v>
      </c>
      <c r="H428"/>
      <c r="I428"/>
      <c r="J428"/>
    </row>
    <row r="429" spans="1:10" ht="12.75">
      <c r="A429" s="27"/>
      <c r="B429" s="18" t="s">
        <v>512</v>
      </c>
      <c r="C429" s="8" t="s">
        <v>523</v>
      </c>
      <c r="D429" s="6">
        <v>14014</v>
      </c>
      <c r="E429" s="6">
        <v>14203</v>
      </c>
      <c r="F429" s="6"/>
      <c r="G429" s="6">
        <f t="shared" si="6"/>
        <v>101.34865134865134</v>
      </c>
      <c r="H429"/>
      <c r="I429"/>
      <c r="J429"/>
    </row>
    <row r="430" spans="1:10" ht="12.75">
      <c r="A430" s="27"/>
      <c r="B430" s="18" t="s">
        <v>534</v>
      </c>
      <c r="C430" s="8" t="s">
        <v>337</v>
      </c>
      <c r="D430" s="6">
        <v>40426</v>
      </c>
      <c r="E430" s="6">
        <v>41433</v>
      </c>
      <c r="F430" s="6"/>
      <c r="G430" s="6">
        <f t="shared" si="6"/>
        <v>102.49097115717606</v>
      </c>
      <c r="H430"/>
      <c r="I430"/>
      <c r="J430"/>
    </row>
    <row r="431" spans="1:10" ht="12.75">
      <c r="A431" s="27"/>
      <c r="B431" s="18" t="s">
        <v>516</v>
      </c>
      <c r="C431" s="8" t="s">
        <v>458</v>
      </c>
      <c r="D431" s="6">
        <v>1293</v>
      </c>
      <c r="E431" s="6">
        <v>1293</v>
      </c>
      <c r="F431" s="6"/>
      <c r="G431" s="6">
        <f t="shared" si="6"/>
        <v>100</v>
      </c>
      <c r="H431"/>
      <c r="I431"/>
      <c r="J431"/>
    </row>
    <row r="432" spans="1:10" ht="12.75">
      <c r="A432" s="27"/>
      <c r="B432" s="18" t="s">
        <v>271</v>
      </c>
      <c r="C432" s="8" t="s">
        <v>272</v>
      </c>
      <c r="D432" s="6">
        <v>840</v>
      </c>
      <c r="E432" s="6">
        <v>865</v>
      </c>
      <c r="F432" s="6"/>
      <c r="G432" s="6">
        <f t="shared" si="6"/>
        <v>102.97619047619047</v>
      </c>
      <c r="H432"/>
      <c r="I432"/>
      <c r="J432"/>
    </row>
    <row r="433" spans="1:10" ht="12.75">
      <c r="A433" s="27"/>
      <c r="B433" s="18" t="s">
        <v>953</v>
      </c>
      <c r="C433" s="8" t="s">
        <v>602</v>
      </c>
      <c r="D433" s="6">
        <v>8727</v>
      </c>
      <c r="E433" s="6">
        <v>9468</v>
      </c>
      <c r="F433" s="6"/>
      <c r="G433" s="6">
        <f t="shared" si="6"/>
        <v>108.49089034032313</v>
      </c>
      <c r="H433"/>
      <c r="I433"/>
      <c r="J433"/>
    </row>
    <row r="434" spans="1:10" ht="12.75">
      <c r="A434" s="27"/>
      <c r="B434" s="18" t="s">
        <v>569</v>
      </c>
      <c r="C434" s="8" t="s">
        <v>485</v>
      </c>
      <c r="D434" s="6">
        <v>100</v>
      </c>
      <c r="E434" s="6">
        <v>100</v>
      </c>
      <c r="F434" s="6"/>
      <c r="G434" s="6">
        <f t="shared" si="6"/>
        <v>100</v>
      </c>
      <c r="H434"/>
      <c r="I434"/>
      <c r="J434"/>
    </row>
    <row r="435" spans="1:10" ht="12.75">
      <c r="A435" s="27"/>
      <c r="B435" s="18" t="s">
        <v>570</v>
      </c>
      <c r="C435" s="8" t="s">
        <v>498</v>
      </c>
      <c r="D435" s="6">
        <v>25223</v>
      </c>
      <c r="E435" s="6">
        <v>23061</v>
      </c>
      <c r="F435" s="6"/>
      <c r="G435" s="6">
        <f t="shared" si="6"/>
        <v>91.4284581532728</v>
      </c>
      <c r="H435"/>
      <c r="I435"/>
      <c r="J435"/>
    </row>
    <row r="436" spans="1:10" ht="12.75">
      <c r="A436" s="27" t="s">
        <v>670</v>
      </c>
      <c r="B436" s="18"/>
      <c r="C436" s="5" t="s">
        <v>671</v>
      </c>
      <c r="D436" s="5">
        <f>SUM(D437)</f>
        <v>93412</v>
      </c>
      <c r="E436" s="5">
        <f>SUM(E437)</f>
        <v>93412</v>
      </c>
      <c r="F436" s="5"/>
      <c r="G436" s="6">
        <f t="shared" si="6"/>
        <v>100</v>
      </c>
      <c r="H436"/>
      <c r="I436"/>
      <c r="J436"/>
    </row>
    <row r="437" spans="1:10" ht="12.75">
      <c r="A437" s="27"/>
      <c r="B437" s="18" t="s">
        <v>662</v>
      </c>
      <c r="C437" s="8" t="s">
        <v>672</v>
      </c>
      <c r="D437" s="6">
        <v>93412</v>
      </c>
      <c r="E437" s="6">
        <v>93412</v>
      </c>
      <c r="F437" s="6"/>
      <c r="G437" s="6">
        <f t="shared" si="6"/>
        <v>100</v>
      </c>
      <c r="H437"/>
      <c r="I437"/>
      <c r="J437"/>
    </row>
    <row r="438" spans="1:10" ht="12.75">
      <c r="A438" s="27"/>
      <c r="B438" s="18"/>
      <c r="C438" s="8" t="s">
        <v>407</v>
      </c>
      <c r="D438" s="6"/>
      <c r="E438" s="6"/>
      <c r="F438" s="6"/>
      <c r="G438" s="6" t="s">
        <v>466</v>
      </c>
      <c r="H438"/>
      <c r="I438"/>
      <c r="J438"/>
    </row>
    <row r="439" spans="1:10" ht="12.75">
      <c r="A439" s="27" t="s">
        <v>406</v>
      </c>
      <c r="B439" s="18"/>
      <c r="C439" s="5" t="s">
        <v>428</v>
      </c>
      <c r="D439" s="5">
        <f>D440</f>
        <v>861</v>
      </c>
      <c r="E439" s="5">
        <f>E440</f>
        <v>0</v>
      </c>
      <c r="F439" s="5"/>
      <c r="G439" s="6">
        <f t="shared" si="6"/>
        <v>0</v>
      </c>
      <c r="H439"/>
      <c r="I439"/>
      <c r="J439"/>
    </row>
    <row r="440" spans="1:10" ht="13.5" thickBot="1">
      <c r="A440" s="27"/>
      <c r="B440" s="18" t="s">
        <v>513</v>
      </c>
      <c r="C440" s="8" t="s">
        <v>602</v>
      </c>
      <c r="D440" s="6">
        <v>861</v>
      </c>
      <c r="E440" s="6">
        <v>0</v>
      </c>
      <c r="F440" s="32"/>
      <c r="G440" s="32">
        <f t="shared" si="6"/>
        <v>0</v>
      </c>
      <c r="H440"/>
      <c r="I440"/>
      <c r="J440"/>
    </row>
    <row r="441" spans="1:10" ht="15" thickBot="1" thickTop="1">
      <c r="A441" s="47" t="s">
        <v>673</v>
      </c>
      <c r="B441" s="48"/>
      <c r="C441" s="49" t="s">
        <v>405</v>
      </c>
      <c r="D441" s="49">
        <f>SUM(D442+D451+D455+D457+D461+D468)</f>
        <v>2302887</v>
      </c>
      <c r="E441" s="49">
        <f>SUM(E442+E451+E455+E457+E461+E466+E468)</f>
        <v>2401247</v>
      </c>
      <c r="F441" s="49">
        <f>SUM(F442+F451+F455+F457+F461+F466+F468)</f>
        <v>0</v>
      </c>
      <c r="G441" s="730">
        <f t="shared" si="6"/>
        <v>104.27116050418452</v>
      </c>
      <c r="H441"/>
      <c r="I441"/>
      <c r="J441"/>
    </row>
    <row r="442" spans="1:10" ht="13.5" thickTop="1">
      <c r="A442" s="41" t="s">
        <v>677</v>
      </c>
      <c r="B442" s="42"/>
      <c r="C442" s="52" t="s">
        <v>678</v>
      </c>
      <c r="D442" s="52">
        <f>SUM(D443:D448)</f>
        <v>873532</v>
      </c>
      <c r="E442" s="52">
        <f>SUM(E443:E448)</f>
        <v>592340</v>
      </c>
      <c r="F442" s="52">
        <f>SUM(F443:F448)</f>
        <v>0</v>
      </c>
      <c r="G442" s="10">
        <f t="shared" si="6"/>
        <v>67.80976541214288</v>
      </c>
      <c r="H442"/>
      <c r="I442"/>
      <c r="J442"/>
    </row>
    <row r="443" spans="1:10" ht="12.75">
      <c r="A443" s="41"/>
      <c r="B443" s="18" t="s">
        <v>512</v>
      </c>
      <c r="C443" s="8" t="s">
        <v>523</v>
      </c>
      <c r="D443" s="537">
        <v>2000</v>
      </c>
      <c r="E443" s="6">
        <v>0</v>
      </c>
      <c r="F443" s="6"/>
      <c r="G443" s="6">
        <f t="shared" si="6"/>
        <v>0</v>
      </c>
      <c r="H443"/>
      <c r="I443"/>
      <c r="J443"/>
    </row>
    <row r="444" spans="1:10" ht="12.75">
      <c r="A444" s="296"/>
      <c r="B444" s="297" t="s">
        <v>534</v>
      </c>
      <c r="C444" s="298" t="s">
        <v>337</v>
      </c>
      <c r="D444" s="299">
        <v>5500</v>
      </c>
      <c r="E444" s="6">
        <v>7000</v>
      </c>
      <c r="F444" s="6"/>
      <c r="G444" s="6">
        <f t="shared" si="6"/>
        <v>127.27272727272727</v>
      </c>
      <c r="H444"/>
      <c r="I444"/>
      <c r="J444"/>
    </row>
    <row r="445" spans="1:10" ht="12.75">
      <c r="A445" s="51"/>
      <c r="B445" s="43" t="s">
        <v>513</v>
      </c>
      <c r="C445" s="44" t="s">
        <v>408</v>
      </c>
      <c r="D445" s="44">
        <v>30700</v>
      </c>
      <c r="E445" s="6">
        <v>31000</v>
      </c>
      <c r="F445" s="6"/>
      <c r="G445" s="6">
        <f t="shared" si="6"/>
        <v>100.9771986970684</v>
      </c>
      <c r="H445"/>
      <c r="I445"/>
      <c r="J445"/>
    </row>
    <row r="446" spans="1:10" ht="12.75">
      <c r="A446" s="51"/>
      <c r="B446" s="43" t="s">
        <v>513</v>
      </c>
      <c r="C446" s="44" t="s">
        <v>907</v>
      </c>
      <c r="D446" s="44">
        <v>10000</v>
      </c>
      <c r="E446" s="6">
        <v>0</v>
      </c>
      <c r="F446" s="6"/>
      <c r="G446" s="6">
        <f t="shared" si="6"/>
        <v>0</v>
      </c>
      <c r="H446"/>
      <c r="I446"/>
      <c r="J446"/>
    </row>
    <row r="447" spans="1:10" ht="12.75">
      <c r="A447" s="51"/>
      <c r="B447" s="43" t="s">
        <v>849</v>
      </c>
      <c r="C447" s="44" t="s">
        <v>336</v>
      </c>
      <c r="D447" s="44">
        <v>5000</v>
      </c>
      <c r="E447" s="6">
        <v>10000</v>
      </c>
      <c r="F447" s="6"/>
      <c r="G447" s="6">
        <f t="shared" si="6"/>
        <v>200</v>
      </c>
      <c r="H447"/>
      <c r="I447"/>
      <c r="J447"/>
    </row>
    <row r="448" spans="1:10" ht="12.75">
      <c r="A448" s="51"/>
      <c r="B448" s="43" t="s">
        <v>466</v>
      </c>
      <c r="C448" s="44" t="s">
        <v>604</v>
      </c>
      <c r="D448" s="44">
        <f>SUM(D449:D450)</f>
        <v>820332</v>
      </c>
      <c r="E448" s="44">
        <f>SUM(E449:E450)</f>
        <v>544340</v>
      </c>
      <c r="F448" s="533"/>
      <c r="G448" s="6">
        <f t="shared" si="6"/>
        <v>66.35606071688048</v>
      </c>
      <c r="H448"/>
      <c r="I448"/>
      <c r="J448"/>
    </row>
    <row r="449" spans="1:10" ht="12.75">
      <c r="A449" s="51"/>
      <c r="B449" s="43" t="s">
        <v>521</v>
      </c>
      <c r="C449" s="44" t="s">
        <v>305</v>
      </c>
      <c r="D449" s="689">
        <v>9000</v>
      </c>
      <c r="E449" s="692">
        <v>544340</v>
      </c>
      <c r="F449" s="771"/>
      <c r="G449" s="6">
        <f t="shared" si="6"/>
        <v>6048.222222222222</v>
      </c>
      <c r="H449"/>
      <c r="I449"/>
      <c r="J449"/>
    </row>
    <row r="450" spans="1:10" ht="12.75">
      <c r="A450" s="51"/>
      <c r="B450" s="43" t="s">
        <v>521</v>
      </c>
      <c r="C450" s="44" t="s">
        <v>649</v>
      </c>
      <c r="D450" s="689">
        <v>811332</v>
      </c>
      <c r="E450" s="692"/>
      <c r="F450" s="771"/>
      <c r="G450" s="6">
        <f t="shared" si="6"/>
        <v>0</v>
      </c>
      <c r="H450"/>
      <c r="I450"/>
      <c r="J450"/>
    </row>
    <row r="451" spans="1:10" ht="12.75">
      <c r="A451" s="51" t="s">
        <v>679</v>
      </c>
      <c r="B451" s="43"/>
      <c r="C451" s="53" t="s">
        <v>862</v>
      </c>
      <c r="D451" s="53">
        <f>SUM(D452:D454)</f>
        <v>41000</v>
      </c>
      <c r="E451" s="53">
        <f>SUM(E452:E454)</f>
        <v>115000</v>
      </c>
      <c r="F451" s="53">
        <f>SUM(F452:F454)</f>
        <v>0</v>
      </c>
      <c r="G451" s="6">
        <f t="shared" si="6"/>
        <v>280.4878048780488</v>
      </c>
      <c r="H451"/>
      <c r="I451"/>
      <c r="J451"/>
    </row>
    <row r="452" spans="1:10" ht="12.75">
      <c r="A452" s="51"/>
      <c r="B452" s="43" t="s">
        <v>512</v>
      </c>
      <c r="C452" s="44" t="s">
        <v>846</v>
      </c>
      <c r="D452" s="44">
        <v>8000</v>
      </c>
      <c r="E452" s="6">
        <v>20000</v>
      </c>
      <c r="F452" s="6"/>
      <c r="G452" s="6">
        <f t="shared" si="6"/>
        <v>250</v>
      </c>
      <c r="H452"/>
      <c r="I452"/>
      <c r="J452"/>
    </row>
    <row r="453" spans="1:10" ht="12.75">
      <c r="A453" s="51"/>
      <c r="B453" s="43" t="s">
        <v>521</v>
      </c>
      <c r="C453" s="44" t="s">
        <v>970</v>
      </c>
      <c r="D453" s="689">
        <v>23000</v>
      </c>
      <c r="E453" s="692">
        <v>30000</v>
      </c>
      <c r="F453" s="771"/>
      <c r="G453" s="6">
        <f t="shared" si="6"/>
        <v>130.43478260869566</v>
      </c>
      <c r="H453"/>
      <c r="I453"/>
      <c r="J453"/>
    </row>
    <row r="454" spans="1:10" ht="12.75">
      <c r="A454" s="51"/>
      <c r="B454" s="43" t="s">
        <v>521</v>
      </c>
      <c r="C454" s="44" t="s">
        <v>972</v>
      </c>
      <c r="D454" s="689">
        <v>10000</v>
      </c>
      <c r="E454" s="692">
        <v>65000</v>
      </c>
      <c r="F454" s="771"/>
      <c r="G454" s="6">
        <f t="shared" si="6"/>
        <v>650</v>
      </c>
      <c r="H454"/>
      <c r="I454"/>
      <c r="J454"/>
    </row>
    <row r="455" spans="1:10" ht="12.75">
      <c r="A455" s="24" t="s">
        <v>680</v>
      </c>
      <c r="B455" s="19"/>
      <c r="C455" s="12" t="s">
        <v>681</v>
      </c>
      <c r="D455" s="33">
        <f>SUM(D456)</f>
        <v>329500</v>
      </c>
      <c r="E455" s="33">
        <f>SUM(E456)</f>
        <v>390000</v>
      </c>
      <c r="F455" s="33">
        <f>SUM(F456)</f>
        <v>0</v>
      </c>
      <c r="G455" s="6">
        <f t="shared" si="6"/>
        <v>118.36115326251897</v>
      </c>
      <c r="H455"/>
      <c r="I455"/>
      <c r="J455"/>
    </row>
    <row r="456" spans="1:10" ht="12.75">
      <c r="A456" s="27"/>
      <c r="B456" s="18" t="s">
        <v>513</v>
      </c>
      <c r="C456" s="8" t="s">
        <v>411</v>
      </c>
      <c r="D456" s="6">
        <v>329500</v>
      </c>
      <c r="E456" s="6">
        <v>390000</v>
      </c>
      <c r="F456" s="6"/>
      <c r="G456" s="6">
        <f t="shared" si="6"/>
        <v>118.36115326251897</v>
      </c>
      <c r="H456"/>
      <c r="I456"/>
      <c r="J456"/>
    </row>
    <row r="457" spans="1:10" ht="12.75">
      <c r="A457" s="27" t="s">
        <v>682</v>
      </c>
      <c r="B457" s="18"/>
      <c r="C457" s="7" t="s">
        <v>683</v>
      </c>
      <c r="D457" s="133">
        <f>SUM(D458:D460)</f>
        <v>119000</v>
      </c>
      <c r="E457" s="133">
        <f>SUM(E458:E460)</f>
        <v>133000</v>
      </c>
      <c r="F457" s="133">
        <f>SUM(F458:F460)</f>
        <v>0</v>
      </c>
      <c r="G457" s="6">
        <f t="shared" si="6"/>
        <v>111.76470588235294</v>
      </c>
      <c r="H457"/>
      <c r="I457"/>
      <c r="J457"/>
    </row>
    <row r="458" spans="1:10" ht="12.75">
      <c r="A458" s="27"/>
      <c r="B458" s="18" t="s">
        <v>512</v>
      </c>
      <c r="C458" s="8" t="s">
        <v>523</v>
      </c>
      <c r="D458" s="184">
        <v>6000</v>
      </c>
      <c r="E458" s="6">
        <v>5000</v>
      </c>
      <c r="F458" s="6"/>
      <c r="G458" s="6">
        <f t="shared" si="6"/>
        <v>83.33333333333334</v>
      </c>
      <c r="H458"/>
      <c r="I458"/>
      <c r="J458"/>
    </row>
    <row r="459" spans="1:10" ht="12.75">
      <c r="A459" s="27"/>
      <c r="B459" s="18" t="s">
        <v>534</v>
      </c>
      <c r="C459" s="8" t="s">
        <v>954</v>
      </c>
      <c r="D459" s="184">
        <v>1800</v>
      </c>
      <c r="E459" s="6">
        <v>4000</v>
      </c>
      <c r="F459" s="6"/>
      <c r="G459" s="6">
        <f t="shared" si="6"/>
        <v>222.22222222222223</v>
      </c>
      <c r="H459"/>
      <c r="I459"/>
      <c r="J459"/>
    </row>
    <row r="460" spans="1:10" ht="12.75">
      <c r="A460" s="27"/>
      <c r="B460" s="18" t="s">
        <v>513</v>
      </c>
      <c r="C460" s="8" t="s">
        <v>961</v>
      </c>
      <c r="D460" s="184">
        <v>111200</v>
      </c>
      <c r="E460" s="6">
        <v>124000</v>
      </c>
      <c r="F460" s="6"/>
      <c r="G460" s="6">
        <f t="shared" si="6"/>
        <v>111.51079136690647</v>
      </c>
      <c r="H460"/>
      <c r="I460"/>
      <c r="J460"/>
    </row>
    <row r="461" spans="1:10" ht="12.75">
      <c r="A461" s="27" t="s">
        <v>684</v>
      </c>
      <c r="B461" s="18"/>
      <c r="C461" s="7" t="s">
        <v>685</v>
      </c>
      <c r="D461" s="5">
        <f>SUM(D462:D465)</f>
        <v>799938</v>
      </c>
      <c r="E461" s="5">
        <f>SUM(E462:E465)</f>
        <v>612620</v>
      </c>
      <c r="F461" s="5">
        <f>SUM(F462:F465)</f>
        <v>0</v>
      </c>
      <c r="G461" s="6">
        <f t="shared" si="6"/>
        <v>76.58343521622926</v>
      </c>
      <c r="H461"/>
      <c r="I461"/>
      <c r="J461"/>
    </row>
    <row r="462" spans="1:10" ht="12.75">
      <c r="A462" s="27"/>
      <c r="B462" s="18" t="s">
        <v>512</v>
      </c>
      <c r="C462" s="8" t="s">
        <v>523</v>
      </c>
      <c r="D462" s="8">
        <v>2000</v>
      </c>
      <c r="E462" s="6">
        <v>2000</v>
      </c>
      <c r="F462" s="6"/>
      <c r="G462" s="6">
        <f t="shared" si="6"/>
        <v>100</v>
      </c>
      <c r="H462"/>
      <c r="I462"/>
      <c r="J462"/>
    </row>
    <row r="463" spans="1:10" ht="12.75">
      <c r="A463" s="27"/>
      <c r="B463" s="18" t="s">
        <v>534</v>
      </c>
      <c r="C463" s="8" t="s">
        <v>184</v>
      </c>
      <c r="D463" s="6">
        <v>532162</v>
      </c>
      <c r="E463" s="6">
        <v>395000</v>
      </c>
      <c r="F463" s="6"/>
      <c r="G463" s="6">
        <f t="shared" si="6"/>
        <v>74.22551779345388</v>
      </c>
      <c r="H463"/>
      <c r="I463"/>
      <c r="J463"/>
    </row>
    <row r="464" spans="1:10" ht="12.75">
      <c r="A464" s="27"/>
      <c r="B464" s="18" t="s">
        <v>516</v>
      </c>
      <c r="C464" s="8" t="s">
        <v>962</v>
      </c>
      <c r="D464" s="6">
        <v>228415</v>
      </c>
      <c r="E464" s="6">
        <v>190000</v>
      </c>
      <c r="F464" s="6"/>
      <c r="G464" s="6">
        <f t="shared" si="6"/>
        <v>83.18192763172296</v>
      </c>
      <c r="H464"/>
      <c r="I464"/>
      <c r="J464"/>
    </row>
    <row r="465" spans="1:10" ht="12.75">
      <c r="A465" s="27"/>
      <c r="B465" s="18" t="s">
        <v>521</v>
      </c>
      <c r="C465" s="8" t="s">
        <v>971</v>
      </c>
      <c r="D465" s="689">
        <v>37361</v>
      </c>
      <c r="E465" s="692">
        <v>25620</v>
      </c>
      <c r="F465" s="771"/>
      <c r="G465" s="6">
        <f t="shared" si="6"/>
        <v>68.57418163325393</v>
      </c>
      <c r="H465"/>
      <c r="I465"/>
      <c r="J465"/>
    </row>
    <row r="466" spans="1:10" ht="12.75">
      <c r="A466" s="27" t="s">
        <v>814</v>
      </c>
      <c r="B466" s="18"/>
      <c r="C466" s="5" t="s">
        <v>815</v>
      </c>
      <c r="D466" s="7"/>
      <c r="E466" s="7">
        <f>E467</f>
        <v>18000</v>
      </c>
      <c r="F466" s="7"/>
      <c r="G466" s="6" t="s">
        <v>466</v>
      </c>
      <c r="H466"/>
      <c r="I466"/>
      <c r="J466"/>
    </row>
    <row r="467" spans="1:10" ht="12.75">
      <c r="A467" s="27"/>
      <c r="B467" s="18" t="s">
        <v>340</v>
      </c>
      <c r="C467" s="8" t="s">
        <v>816</v>
      </c>
      <c r="D467" s="689"/>
      <c r="E467" s="692">
        <v>18000</v>
      </c>
      <c r="F467" s="771"/>
      <c r="G467" s="6" t="s">
        <v>466</v>
      </c>
      <c r="H467"/>
      <c r="I467"/>
      <c r="J467"/>
    </row>
    <row r="468" spans="1:10" ht="12.75">
      <c r="A468" s="27" t="s">
        <v>686</v>
      </c>
      <c r="B468" s="18"/>
      <c r="C468" s="7" t="s">
        <v>474</v>
      </c>
      <c r="D468" s="5">
        <f>SUM(D470:D474)</f>
        <v>139917</v>
      </c>
      <c r="E468" s="5">
        <f>SUM(E469:E474)</f>
        <v>540287</v>
      </c>
      <c r="F468" s="5">
        <f>SUM(F469:F474)</f>
        <v>0</v>
      </c>
      <c r="G468" s="6">
        <f aca="true" t="shared" si="7" ref="G468:G530">E468/D468*100</f>
        <v>386.14821644260525</v>
      </c>
      <c r="H468"/>
      <c r="I468"/>
      <c r="J468"/>
    </row>
    <row r="469" spans="1:10" ht="12.75">
      <c r="A469" s="27"/>
      <c r="B469" s="18" t="s">
        <v>514</v>
      </c>
      <c r="C469" s="6" t="s">
        <v>27</v>
      </c>
      <c r="D469" s="6"/>
      <c r="E469" s="6">
        <v>10000</v>
      </c>
      <c r="F469" s="6"/>
      <c r="G469" s="6" t="s">
        <v>466</v>
      </c>
      <c r="H469"/>
      <c r="I469"/>
      <c r="J469"/>
    </row>
    <row r="470" spans="1:10" ht="12.75">
      <c r="A470" s="27"/>
      <c r="B470" s="18" t="s">
        <v>512</v>
      </c>
      <c r="C470" s="8" t="s">
        <v>523</v>
      </c>
      <c r="D470" s="8">
        <v>2500</v>
      </c>
      <c r="E470" s="6">
        <v>2000</v>
      </c>
      <c r="F470" s="6"/>
      <c r="G470" s="6">
        <f t="shared" si="7"/>
        <v>80</v>
      </c>
      <c r="H470"/>
      <c r="I470"/>
      <c r="J470"/>
    </row>
    <row r="471" spans="1:10" ht="12.75">
      <c r="A471" s="27"/>
      <c r="B471" s="18" t="s">
        <v>513</v>
      </c>
      <c r="C471" s="8" t="s">
        <v>338</v>
      </c>
      <c r="D471" s="6">
        <v>60000</v>
      </c>
      <c r="E471" s="6">
        <v>80000</v>
      </c>
      <c r="F471" s="6"/>
      <c r="G471" s="6">
        <f t="shared" si="7"/>
        <v>133.33333333333331</v>
      </c>
      <c r="H471"/>
      <c r="I471"/>
      <c r="J471"/>
    </row>
    <row r="472" spans="1:10" ht="12.75">
      <c r="A472" s="27"/>
      <c r="B472" s="18" t="s">
        <v>513</v>
      </c>
      <c r="C472" s="8" t="s">
        <v>339</v>
      </c>
      <c r="D472" s="6">
        <v>15500</v>
      </c>
      <c r="E472" s="6">
        <v>53000</v>
      </c>
      <c r="F472" s="6"/>
      <c r="G472" s="6">
        <f t="shared" si="7"/>
        <v>341.93548387096774</v>
      </c>
      <c r="H472"/>
      <c r="I472"/>
      <c r="J472"/>
    </row>
    <row r="473" spans="1:10" ht="12.75">
      <c r="A473" s="27"/>
      <c r="B473" s="18" t="s">
        <v>513</v>
      </c>
      <c r="C473" s="8" t="s">
        <v>835</v>
      </c>
      <c r="D473" s="6">
        <v>15917</v>
      </c>
      <c r="E473" s="6">
        <v>9380</v>
      </c>
      <c r="F473" s="6"/>
      <c r="G473" s="6">
        <f t="shared" si="7"/>
        <v>58.93070302192625</v>
      </c>
      <c r="H473"/>
      <c r="I473"/>
      <c r="J473"/>
    </row>
    <row r="474" spans="1:10" ht="12.75">
      <c r="A474" s="27"/>
      <c r="B474" s="18"/>
      <c r="C474" s="8" t="s">
        <v>911</v>
      </c>
      <c r="D474" s="6">
        <f>SUM(D475:D478)</f>
        <v>46000</v>
      </c>
      <c r="E474" s="6">
        <f>SUM(E475:E478)</f>
        <v>385907</v>
      </c>
      <c r="F474" s="6"/>
      <c r="G474" s="6">
        <f t="shared" si="7"/>
        <v>838.9282608695652</v>
      </c>
      <c r="H474"/>
      <c r="I474"/>
      <c r="J474"/>
    </row>
    <row r="475" spans="1:10" ht="12.75">
      <c r="A475" s="27"/>
      <c r="B475" s="18" t="s">
        <v>521</v>
      </c>
      <c r="C475" s="8" t="s">
        <v>158</v>
      </c>
      <c r="D475" s="689">
        <v>20000</v>
      </c>
      <c r="E475" s="692">
        <v>0</v>
      </c>
      <c r="F475" s="771"/>
      <c r="G475" s="6">
        <f t="shared" si="7"/>
        <v>0</v>
      </c>
      <c r="H475"/>
      <c r="I475"/>
      <c r="J475"/>
    </row>
    <row r="476" spans="1:10" ht="12.75">
      <c r="A476" s="27"/>
      <c r="B476" s="18" t="s">
        <v>521</v>
      </c>
      <c r="C476" s="8" t="s">
        <v>549</v>
      </c>
      <c r="D476" s="689">
        <v>16000</v>
      </c>
      <c r="E476" s="692">
        <v>100000</v>
      </c>
      <c r="F476" s="771"/>
      <c r="G476" s="6">
        <f t="shared" si="7"/>
        <v>625</v>
      </c>
      <c r="H476"/>
      <c r="I476"/>
      <c r="J476"/>
    </row>
    <row r="477" spans="1:10" ht="12.75">
      <c r="A477" s="27"/>
      <c r="B477" s="18" t="s">
        <v>521</v>
      </c>
      <c r="C477" s="8" t="s">
        <v>201</v>
      </c>
      <c r="D477" s="697"/>
      <c r="E477" s="691">
        <v>285907</v>
      </c>
      <c r="F477" s="772"/>
      <c r="G477" s="6"/>
      <c r="H477"/>
      <c r="I477"/>
      <c r="J477"/>
    </row>
    <row r="478" spans="1:10" ht="13.5" thickBot="1">
      <c r="A478" s="27"/>
      <c r="B478" s="18" t="s">
        <v>521</v>
      </c>
      <c r="C478" s="8" t="s">
        <v>833</v>
      </c>
      <c r="D478" s="732">
        <v>10000</v>
      </c>
      <c r="E478" s="733">
        <v>0</v>
      </c>
      <c r="F478" s="774"/>
      <c r="G478" s="32">
        <f t="shared" si="7"/>
        <v>0</v>
      </c>
      <c r="H478"/>
      <c r="I478"/>
      <c r="J478"/>
    </row>
    <row r="479" spans="1:10" ht="15" thickBot="1" thickTop="1">
      <c r="A479" s="47" t="s">
        <v>674</v>
      </c>
      <c r="B479" s="48"/>
      <c r="C479" s="49" t="s">
        <v>676</v>
      </c>
      <c r="D479" s="49">
        <f>SUM(D480+D483+D487+D493+D496+D498)</f>
        <v>2161830</v>
      </c>
      <c r="E479" s="49">
        <f>SUM(E480+E483+E487+E493+E496+E498)</f>
        <v>1607722</v>
      </c>
      <c r="F479" s="49"/>
      <c r="G479" s="730">
        <f t="shared" si="7"/>
        <v>74.3685673711624</v>
      </c>
      <c r="H479"/>
      <c r="I479"/>
      <c r="J479"/>
    </row>
    <row r="480" spans="1:10" ht="13.5" thickTop="1">
      <c r="A480" s="508" t="s">
        <v>825</v>
      </c>
      <c r="B480" s="700"/>
      <c r="C480" s="39" t="s">
        <v>826</v>
      </c>
      <c r="D480" s="39"/>
      <c r="E480" s="39">
        <f>E481</f>
        <v>12000</v>
      </c>
      <c r="F480" s="39"/>
      <c r="G480" s="11"/>
      <c r="H480"/>
      <c r="I480"/>
      <c r="J480"/>
    </row>
    <row r="481" spans="1:10" ht="12.75">
      <c r="A481" s="157"/>
      <c r="B481" s="18" t="s">
        <v>662</v>
      </c>
      <c r="C481" s="8" t="s">
        <v>672</v>
      </c>
      <c r="D481" s="8"/>
      <c r="E481" s="8">
        <v>12000</v>
      </c>
      <c r="F481" s="8"/>
      <c r="G481" s="6"/>
      <c r="H481"/>
      <c r="I481"/>
      <c r="J481"/>
    </row>
    <row r="482" spans="1:10" ht="12.75">
      <c r="A482" s="24"/>
      <c r="B482" s="15"/>
      <c r="C482" s="9" t="s">
        <v>407</v>
      </c>
      <c r="D482" s="50"/>
      <c r="E482" s="50"/>
      <c r="F482" s="50"/>
      <c r="G482" s="10"/>
      <c r="H482"/>
      <c r="I482"/>
      <c r="J482"/>
    </row>
    <row r="483" spans="1:10" ht="12.75">
      <c r="A483" s="51" t="s">
        <v>688</v>
      </c>
      <c r="B483" s="43"/>
      <c r="C483" s="53" t="s">
        <v>689</v>
      </c>
      <c r="D483" s="53">
        <f>SUM(D484:D486)</f>
        <v>19000</v>
      </c>
      <c r="E483" s="53">
        <f>SUM(E484:E486)</f>
        <v>19000</v>
      </c>
      <c r="F483" s="52"/>
      <c r="G483" s="6">
        <f t="shared" si="7"/>
        <v>100</v>
      </c>
      <c r="H483"/>
      <c r="I483"/>
      <c r="J483"/>
    </row>
    <row r="484" spans="1:10" ht="12.75">
      <c r="A484" s="51"/>
      <c r="B484" s="43" t="s">
        <v>512</v>
      </c>
      <c r="C484" s="44" t="s">
        <v>170</v>
      </c>
      <c r="D484" s="44">
        <v>7248</v>
      </c>
      <c r="E484" s="6">
        <v>7248</v>
      </c>
      <c r="F484" s="6"/>
      <c r="G484" s="6">
        <f t="shared" si="7"/>
        <v>100</v>
      </c>
      <c r="H484"/>
      <c r="I484"/>
      <c r="J484"/>
    </row>
    <row r="485" spans="1:10" ht="12.75">
      <c r="A485" s="51"/>
      <c r="B485" s="43" t="s">
        <v>516</v>
      </c>
      <c r="C485" s="44" t="s">
        <v>99</v>
      </c>
      <c r="D485" s="44">
        <v>1000</v>
      </c>
      <c r="E485" s="6">
        <v>1000</v>
      </c>
      <c r="F485" s="6"/>
      <c r="G485" s="6">
        <f t="shared" si="7"/>
        <v>100</v>
      </c>
      <c r="H485"/>
      <c r="I485"/>
      <c r="J485"/>
    </row>
    <row r="486" spans="1:10" ht="12.75">
      <c r="A486" s="51"/>
      <c r="B486" s="43" t="s">
        <v>513</v>
      </c>
      <c r="C486" s="44" t="s">
        <v>602</v>
      </c>
      <c r="D486" s="44">
        <v>10752</v>
      </c>
      <c r="E486" s="6">
        <v>10752</v>
      </c>
      <c r="F486" s="6"/>
      <c r="G486" s="6">
        <f t="shared" si="7"/>
        <v>100</v>
      </c>
      <c r="H486"/>
      <c r="I486"/>
      <c r="J486"/>
    </row>
    <row r="487" spans="1:10" ht="12.75">
      <c r="A487" s="27" t="s">
        <v>690</v>
      </c>
      <c r="B487" s="18"/>
      <c r="C487" s="7" t="s">
        <v>691</v>
      </c>
      <c r="D487" s="5">
        <f>SUM(D488:D492)</f>
        <v>670420</v>
      </c>
      <c r="E487" s="5">
        <f>SUM(E488:E492)</f>
        <v>939270</v>
      </c>
      <c r="F487" s="5"/>
      <c r="G487" s="6">
        <f t="shared" si="7"/>
        <v>140.1017272754393</v>
      </c>
      <c r="H487"/>
      <c r="I487"/>
      <c r="J487"/>
    </row>
    <row r="488" spans="1:10" ht="12.75">
      <c r="A488" s="27"/>
      <c r="B488" s="18" t="s">
        <v>883</v>
      </c>
      <c r="C488" s="8" t="s">
        <v>888</v>
      </c>
      <c r="D488" s="6">
        <v>0</v>
      </c>
      <c r="E488" s="6">
        <v>584834</v>
      </c>
      <c r="F488" s="6"/>
      <c r="G488" s="6" t="s">
        <v>466</v>
      </c>
      <c r="H488"/>
      <c r="I488"/>
      <c r="J488"/>
    </row>
    <row r="489" spans="1:10" ht="12.75">
      <c r="A489" s="27"/>
      <c r="B489" s="18" t="s">
        <v>692</v>
      </c>
      <c r="C489" s="8" t="s">
        <v>693</v>
      </c>
      <c r="D489" s="6">
        <v>567800</v>
      </c>
      <c r="E489" s="6">
        <v>0</v>
      </c>
      <c r="F489" s="6"/>
      <c r="G489" s="6">
        <f t="shared" si="7"/>
        <v>0</v>
      </c>
      <c r="H489"/>
      <c r="I489"/>
      <c r="J489"/>
    </row>
    <row r="490" spans="1:10" ht="12.75">
      <c r="A490" s="27"/>
      <c r="B490" s="18" t="s">
        <v>692</v>
      </c>
      <c r="C490" s="8" t="s">
        <v>103</v>
      </c>
      <c r="D490" s="6">
        <v>7000</v>
      </c>
      <c r="E490" s="6">
        <v>0</v>
      </c>
      <c r="F490" s="6"/>
      <c r="G490" s="6">
        <f t="shared" si="7"/>
        <v>0</v>
      </c>
      <c r="H490"/>
      <c r="I490"/>
      <c r="J490"/>
    </row>
    <row r="491" spans="1:10" ht="12.75">
      <c r="A491" s="175"/>
      <c r="B491" s="15" t="s">
        <v>513</v>
      </c>
      <c r="C491" s="31" t="s">
        <v>260</v>
      </c>
      <c r="D491" s="11">
        <v>70000</v>
      </c>
      <c r="E491" s="32">
        <v>70000</v>
      </c>
      <c r="F491" s="32"/>
      <c r="G491" s="6">
        <f t="shared" si="7"/>
        <v>100</v>
      </c>
      <c r="H491"/>
      <c r="I491"/>
      <c r="J491"/>
    </row>
    <row r="492" spans="1:10" ht="12.75">
      <c r="A492" s="157"/>
      <c r="B492" s="18" t="s">
        <v>96</v>
      </c>
      <c r="C492" s="8" t="s">
        <v>172</v>
      </c>
      <c r="D492" s="689">
        <v>25620</v>
      </c>
      <c r="E492" s="692">
        <v>284436</v>
      </c>
      <c r="F492" s="771"/>
      <c r="G492" s="6">
        <f t="shared" si="7"/>
        <v>1110.2107728337237</v>
      </c>
      <c r="H492"/>
      <c r="I492"/>
      <c r="J492"/>
    </row>
    <row r="493" spans="1:10" ht="12.75">
      <c r="A493" s="24" t="s">
        <v>694</v>
      </c>
      <c r="B493" s="562"/>
      <c r="C493" s="12" t="s">
        <v>486</v>
      </c>
      <c r="D493" s="33">
        <f>SUM(D494:D495)</f>
        <v>212540</v>
      </c>
      <c r="E493" s="33">
        <f>SUM(E494:E495)</f>
        <v>218916</v>
      </c>
      <c r="F493" s="33"/>
      <c r="G493" s="6">
        <f t="shared" si="7"/>
        <v>102.99990590006587</v>
      </c>
      <c r="H493"/>
      <c r="I493"/>
      <c r="J493"/>
    </row>
    <row r="494" spans="1:10" ht="12" customHeight="1">
      <c r="A494" s="27"/>
      <c r="B494" s="30" t="s">
        <v>883</v>
      </c>
      <c r="C494" s="31" t="s">
        <v>889</v>
      </c>
      <c r="D494" s="32">
        <v>0</v>
      </c>
      <c r="E494" s="32">
        <v>218916</v>
      </c>
      <c r="F494" s="32"/>
      <c r="G494" s="6" t="s">
        <v>466</v>
      </c>
      <c r="H494"/>
      <c r="I494"/>
      <c r="J494"/>
    </row>
    <row r="495" spans="1:10" ht="12" customHeight="1">
      <c r="A495" s="27"/>
      <c r="B495" s="30" t="s">
        <v>692</v>
      </c>
      <c r="C495" s="31" t="s">
        <v>896</v>
      </c>
      <c r="D495" s="32">
        <v>212540</v>
      </c>
      <c r="E495" s="32">
        <v>0</v>
      </c>
      <c r="F495" s="32"/>
      <c r="G495" s="6">
        <f t="shared" si="7"/>
        <v>0</v>
      </c>
      <c r="H495"/>
      <c r="I495"/>
      <c r="J495"/>
    </row>
    <row r="496" spans="1:10" ht="39.75" customHeight="1">
      <c r="A496" s="157" t="s">
        <v>168</v>
      </c>
      <c r="B496" s="18"/>
      <c r="C496" s="343" t="s">
        <v>723</v>
      </c>
      <c r="D496" s="7">
        <f>D497</f>
        <v>1231110</v>
      </c>
      <c r="E496" s="7">
        <f>E497</f>
        <v>0</v>
      </c>
      <c r="F496" s="7"/>
      <c r="G496" s="6">
        <f t="shared" si="7"/>
        <v>0</v>
      </c>
      <c r="H496"/>
      <c r="I496"/>
      <c r="J496"/>
    </row>
    <row r="497" spans="1:10" ht="14.25" customHeight="1">
      <c r="A497" s="157"/>
      <c r="B497" s="18" t="s">
        <v>521</v>
      </c>
      <c r="C497" s="530" t="s">
        <v>206</v>
      </c>
      <c r="D497" s="685">
        <v>1231110</v>
      </c>
      <c r="E497" s="32"/>
      <c r="F497" s="32"/>
      <c r="G497" s="6">
        <f t="shared" si="7"/>
        <v>0</v>
      </c>
      <c r="H497"/>
      <c r="I497"/>
      <c r="J497"/>
    </row>
    <row r="498" spans="1:10" ht="12" customHeight="1">
      <c r="A498" s="157" t="s">
        <v>995</v>
      </c>
      <c r="B498" s="18"/>
      <c r="C498" s="7" t="s">
        <v>474</v>
      </c>
      <c r="D498" s="7">
        <f>SUM(D499:D500)</f>
        <v>28760</v>
      </c>
      <c r="E498" s="7">
        <f>SUM(E499:E500)</f>
        <v>418536</v>
      </c>
      <c r="F498" s="7"/>
      <c r="G498" s="6">
        <f t="shared" si="7"/>
        <v>1455.2712100139083</v>
      </c>
      <c r="H498"/>
      <c r="I498"/>
      <c r="J498"/>
    </row>
    <row r="499" spans="1:10" ht="24" customHeight="1">
      <c r="A499" s="157"/>
      <c r="B499" s="18" t="s">
        <v>521</v>
      </c>
      <c r="C499" s="530" t="s">
        <v>931</v>
      </c>
      <c r="D499" s="685"/>
      <c r="E499" s="691">
        <v>25000</v>
      </c>
      <c r="F499" s="772"/>
      <c r="G499" s="6" t="s">
        <v>466</v>
      </c>
      <c r="H499"/>
      <c r="I499"/>
      <c r="J499"/>
    </row>
    <row r="500" spans="1:10" ht="24" customHeight="1" thickBot="1">
      <c r="A500" s="157"/>
      <c r="B500" s="18" t="s">
        <v>521</v>
      </c>
      <c r="C500" s="530" t="s">
        <v>720</v>
      </c>
      <c r="D500" s="732">
        <v>28760</v>
      </c>
      <c r="E500" s="733">
        <v>393536</v>
      </c>
      <c r="F500" s="774"/>
      <c r="G500" s="32">
        <f t="shared" si="7"/>
        <v>1368.344923504868</v>
      </c>
      <c r="H500"/>
      <c r="I500"/>
      <c r="J500"/>
    </row>
    <row r="501" spans="1:10" ht="15" thickBot="1" thickTop="1">
      <c r="A501" s="47" t="s">
        <v>695</v>
      </c>
      <c r="B501" s="48"/>
      <c r="C501" s="49" t="s">
        <v>495</v>
      </c>
      <c r="D501" s="49">
        <f>SUM(D502+D522+D525)</f>
        <v>1352552</v>
      </c>
      <c r="E501" s="49">
        <f>SUM(E502+E522+E525)</f>
        <v>841505</v>
      </c>
      <c r="F501" s="49">
        <f>SUM(F502+F522+F525)</f>
        <v>21100</v>
      </c>
      <c r="G501" s="730">
        <f t="shared" si="7"/>
        <v>62.21609224636096</v>
      </c>
      <c r="H501"/>
      <c r="I501"/>
      <c r="J501"/>
    </row>
    <row r="502" spans="1:10" ht="13.5" thickTop="1">
      <c r="A502" s="145" t="s">
        <v>696</v>
      </c>
      <c r="B502" s="19"/>
      <c r="C502" s="12" t="s">
        <v>496</v>
      </c>
      <c r="D502" s="33">
        <f>SUM(D503:D519)</f>
        <v>597657</v>
      </c>
      <c r="E502" s="33">
        <f>SUM(E503:E519)</f>
        <v>632905</v>
      </c>
      <c r="F502" s="33">
        <f>SUM(F503:F519)</f>
        <v>21100</v>
      </c>
      <c r="G502" s="10">
        <f t="shared" si="7"/>
        <v>105.89769717413165</v>
      </c>
      <c r="H502"/>
      <c r="I502"/>
      <c r="J502"/>
    </row>
    <row r="503" spans="1:10" ht="12.75">
      <c r="A503" s="27"/>
      <c r="B503" s="18" t="s">
        <v>564</v>
      </c>
      <c r="C503" s="8" t="s">
        <v>97</v>
      </c>
      <c r="D503" s="6">
        <v>1310</v>
      </c>
      <c r="E503" s="6">
        <v>1796</v>
      </c>
      <c r="F503" s="6"/>
      <c r="G503" s="6">
        <f t="shared" si="7"/>
        <v>137.09923664122135</v>
      </c>
      <c r="H503"/>
      <c r="I503"/>
      <c r="J503"/>
    </row>
    <row r="504" spans="1:10" ht="12.75">
      <c r="A504" s="27"/>
      <c r="B504" s="18" t="s">
        <v>566</v>
      </c>
      <c r="C504" s="8" t="s">
        <v>601</v>
      </c>
      <c r="D504" s="6">
        <v>261332</v>
      </c>
      <c r="E504" s="6">
        <v>310919</v>
      </c>
      <c r="F504" s="6"/>
      <c r="G504" s="6">
        <f t="shared" si="7"/>
        <v>118.97471415670489</v>
      </c>
      <c r="H504"/>
      <c r="I504"/>
      <c r="J504"/>
    </row>
    <row r="505" spans="1:10" ht="12.75">
      <c r="A505" s="27"/>
      <c r="B505" s="18" t="s">
        <v>567</v>
      </c>
      <c r="C505" s="8" t="s">
        <v>477</v>
      </c>
      <c r="D505" s="6">
        <v>20257</v>
      </c>
      <c r="E505" s="6">
        <v>21100</v>
      </c>
      <c r="F505" s="6">
        <v>21100</v>
      </c>
      <c r="G505" s="6">
        <f t="shared" si="7"/>
        <v>104.16152441131462</v>
      </c>
      <c r="H505"/>
      <c r="I505"/>
      <c r="J505"/>
    </row>
    <row r="506" spans="1:10" ht="12.75">
      <c r="A506" s="27"/>
      <c r="B506" s="18" t="s">
        <v>517</v>
      </c>
      <c r="C506" s="8" t="s">
        <v>424</v>
      </c>
      <c r="D506" s="6">
        <v>49916</v>
      </c>
      <c r="E506" s="6">
        <v>58216</v>
      </c>
      <c r="F506" s="6"/>
      <c r="G506" s="6">
        <f t="shared" si="7"/>
        <v>116.62793493068355</v>
      </c>
      <c r="H506"/>
      <c r="I506"/>
      <c r="J506"/>
    </row>
    <row r="507" spans="1:10" ht="12.75">
      <c r="A507" s="27"/>
      <c r="B507" s="18" t="s">
        <v>518</v>
      </c>
      <c r="C507" s="8" t="s">
        <v>286</v>
      </c>
      <c r="D507" s="6">
        <v>7224</v>
      </c>
      <c r="E507" s="6">
        <v>8044</v>
      </c>
      <c r="F507" s="6"/>
      <c r="G507" s="6">
        <f t="shared" si="7"/>
        <v>111.35105204872646</v>
      </c>
      <c r="H507"/>
      <c r="I507"/>
      <c r="J507"/>
    </row>
    <row r="508" spans="1:10" ht="12.75">
      <c r="A508" s="27"/>
      <c r="B508" s="18" t="s">
        <v>884</v>
      </c>
      <c r="C508" s="8" t="s">
        <v>885</v>
      </c>
      <c r="D508" s="6">
        <v>3140</v>
      </c>
      <c r="E508" s="6"/>
      <c r="F508" s="6"/>
      <c r="G508" s="6">
        <f t="shared" si="7"/>
        <v>0</v>
      </c>
      <c r="H508"/>
      <c r="I508"/>
      <c r="J508"/>
    </row>
    <row r="509" spans="1:10" ht="12.75">
      <c r="A509" s="27"/>
      <c r="B509" s="18" t="s">
        <v>512</v>
      </c>
      <c r="C509" s="8" t="s">
        <v>523</v>
      </c>
      <c r="D509" s="6">
        <v>86643</v>
      </c>
      <c r="E509" s="6">
        <v>55647</v>
      </c>
      <c r="F509" s="6"/>
      <c r="G509" s="6">
        <f t="shared" si="7"/>
        <v>64.22561545652852</v>
      </c>
      <c r="H509"/>
      <c r="I509"/>
      <c r="J509"/>
    </row>
    <row r="510" spans="1:10" ht="12.75">
      <c r="A510" s="27"/>
      <c r="B510" s="18" t="s">
        <v>512</v>
      </c>
      <c r="C510" s="8" t="s">
        <v>822</v>
      </c>
      <c r="D510" s="6">
        <v>0</v>
      </c>
      <c r="E510" s="6">
        <v>32500</v>
      </c>
      <c r="F510" s="6"/>
      <c r="G510" s="6" t="s">
        <v>466</v>
      </c>
      <c r="H510"/>
      <c r="I510"/>
      <c r="J510"/>
    </row>
    <row r="511" spans="1:10" ht="12.75">
      <c r="A511" s="27"/>
      <c r="B511" s="18" t="s">
        <v>534</v>
      </c>
      <c r="C511" s="8" t="s">
        <v>279</v>
      </c>
      <c r="D511" s="6">
        <v>20000</v>
      </c>
      <c r="E511" s="6">
        <v>27060</v>
      </c>
      <c r="F511" s="6"/>
      <c r="G511" s="6">
        <f t="shared" si="7"/>
        <v>135.3</v>
      </c>
      <c r="H511"/>
      <c r="I511"/>
      <c r="J511"/>
    </row>
    <row r="512" spans="1:10" ht="12.75">
      <c r="A512" s="27"/>
      <c r="B512" s="18" t="s">
        <v>963</v>
      </c>
      <c r="C512" s="8" t="s">
        <v>573</v>
      </c>
      <c r="D512" s="6">
        <v>1500</v>
      </c>
      <c r="E512" s="6">
        <v>1545</v>
      </c>
      <c r="F512" s="6"/>
      <c r="G512" s="6">
        <f t="shared" si="7"/>
        <v>103</v>
      </c>
      <c r="H512"/>
      <c r="I512"/>
      <c r="J512"/>
    </row>
    <row r="513" spans="1:10" ht="12.75">
      <c r="A513" s="27"/>
      <c r="B513" s="18" t="s">
        <v>271</v>
      </c>
      <c r="C513" s="8" t="s">
        <v>272</v>
      </c>
      <c r="D513" s="6">
        <v>480</v>
      </c>
      <c r="E513" s="6">
        <v>495</v>
      </c>
      <c r="F513" s="6"/>
      <c r="G513" s="6">
        <f t="shared" si="7"/>
        <v>103.125</v>
      </c>
      <c r="H513"/>
      <c r="I513"/>
      <c r="J513"/>
    </row>
    <row r="514" spans="1:10" ht="12.75">
      <c r="A514" s="27"/>
      <c r="B514" s="18" t="s">
        <v>953</v>
      </c>
      <c r="C514" s="8" t="s">
        <v>602</v>
      </c>
      <c r="D514" s="6">
        <v>62555</v>
      </c>
      <c r="E514" s="6">
        <v>53420</v>
      </c>
      <c r="F514" s="6"/>
      <c r="G514" s="6">
        <f t="shared" si="7"/>
        <v>85.39685077132124</v>
      </c>
      <c r="H514" s="167" t="s">
        <v>466</v>
      </c>
      <c r="I514"/>
      <c r="J514"/>
    </row>
    <row r="515" spans="1:10" ht="12.75">
      <c r="A515" s="27"/>
      <c r="B515" s="18" t="s">
        <v>569</v>
      </c>
      <c r="C515" s="8" t="s">
        <v>485</v>
      </c>
      <c r="D515" s="6">
        <v>2800</v>
      </c>
      <c r="E515" s="6">
        <v>2972</v>
      </c>
      <c r="F515" s="6"/>
      <c r="G515" s="6">
        <f t="shared" si="7"/>
        <v>106.14285714285714</v>
      </c>
      <c r="H515"/>
      <c r="I515"/>
      <c r="J515"/>
    </row>
    <row r="516" spans="1:10" ht="12.75">
      <c r="A516" s="27"/>
      <c r="B516" s="18" t="s">
        <v>574</v>
      </c>
      <c r="C516" s="8" t="s">
        <v>964</v>
      </c>
      <c r="D516" s="6">
        <v>5100</v>
      </c>
      <c r="E516" s="6">
        <v>5253</v>
      </c>
      <c r="F516" s="6"/>
      <c r="G516" s="6">
        <f t="shared" si="7"/>
        <v>103</v>
      </c>
      <c r="H516"/>
      <c r="I516"/>
      <c r="J516"/>
    </row>
    <row r="517" spans="1:10" ht="12.75">
      <c r="A517" s="27"/>
      <c r="B517" s="18" t="s">
        <v>570</v>
      </c>
      <c r="C517" s="8" t="s">
        <v>498</v>
      </c>
      <c r="D517" s="6">
        <v>7400</v>
      </c>
      <c r="E517" s="6">
        <v>9281</v>
      </c>
      <c r="F517" s="6"/>
      <c r="G517" s="6">
        <f t="shared" si="7"/>
        <v>125.41891891891892</v>
      </c>
      <c r="I517"/>
      <c r="J517"/>
    </row>
    <row r="518" spans="1:10" ht="12.75">
      <c r="A518" s="27"/>
      <c r="B518" s="18" t="s">
        <v>237</v>
      </c>
      <c r="C518" s="8" t="s">
        <v>716</v>
      </c>
      <c r="D518" s="6">
        <v>28000</v>
      </c>
      <c r="E518" s="6">
        <v>34657</v>
      </c>
      <c r="F518" s="6"/>
      <c r="G518" s="6">
        <f t="shared" si="7"/>
        <v>123.77499999999999</v>
      </c>
      <c r="I518"/>
      <c r="J518"/>
    </row>
    <row r="519" spans="1:10" ht="12.75">
      <c r="A519" s="27"/>
      <c r="B519" s="18" t="s">
        <v>466</v>
      </c>
      <c r="C519" s="8" t="s">
        <v>604</v>
      </c>
      <c r="D519" s="6">
        <f>SUM(D520:D521)</f>
        <v>40000</v>
      </c>
      <c r="E519" s="6">
        <f>SUM(E520:E521)</f>
        <v>10000</v>
      </c>
      <c r="F519" s="6"/>
      <c r="G519" s="6">
        <f t="shared" si="7"/>
        <v>25</v>
      </c>
      <c r="I519"/>
      <c r="J519"/>
    </row>
    <row r="520" spans="1:10" ht="12.75">
      <c r="A520" s="27"/>
      <c r="B520" s="18" t="s">
        <v>664</v>
      </c>
      <c r="C520" s="8" t="s">
        <v>980</v>
      </c>
      <c r="D520" s="690"/>
      <c r="E520" s="692">
        <v>10000</v>
      </c>
      <c r="F520" s="771"/>
      <c r="G520" s="6" t="s">
        <v>466</v>
      </c>
      <c r="I520"/>
      <c r="J520"/>
    </row>
    <row r="521" spans="1:10" ht="12.75">
      <c r="A521" s="27"/>
      <c r="B521" s="18" t="s">
        <v>664</v>
      </c>
      <c r="C521" s="6" t="s">
        <v>926</v>
      </c>
      <c r="D521" s="689">
        <v>40000</v>
      </c>
      <c r="E521" s="692"/>
      <c r="F521" s="771"/>
      <c r="G521" s="6">
        <f t="shared" si="7"/>
        <v>0</v>
      </c>
      <c r="I521"/>
      <c r="J521"/>
    </row>
    <row r="522" spans="1:10" ht="12.75">
      <c r="A522" s="27" t="s">
        <v>697</v>
      </c>
      <c r="B522" s="18"/>
      <c r="C522" s="5" t="s">
        <v>698</v>
      </c>
      <c r="D522" s="5">
        <f>SUM(D523)</f>
        <v>99500</v>
      </c>
      <c r="E522" s="5">
        <f>SUM(E523)</f>
        <v>108600</v>
      </c>
      <c r="F522" s="5"/>
      <c r="G522" s="6">
        <f t="shared" si="7"/>
        <v>109.14572864321607</v>
      </c>
      <c r="I522"/>
      <c r="J522"/>
    </row>
    <row r="523" spans="1:10" ht="12.75">
      <c r="A523" s="27"/>
      <c r="B523" s="18" t="s">
        <v>662</v>
      </c>
      <c r="C523" s="8" t="s">
        <v>672</v>
      </c>
      <c r="D523" s="6">
        <v>99500</v>
      </c>
      <c r="E523" s="6">
        <v>108600</v>
      </c>
      <c r="F523" s="6"/>
      <c r="G523" s="6">
        <f t="shared" si="7"/>
        <v>109.14572864321607</v>
      </c>
      <c r="I523"/>
      <c r="J523"/>
    </row>
    <row r="524" spans="1:10" ht="12.75">
      <c r="A524" s="27"/>
      <c r="B524" s="18"/>
      <c r="C524" s="8" t="s">
        <v>407</v>
      </c>
      <c r="D524" s="6"/>
      <c r="E524" s="6"/>
      <c r="F524" s="6"/>
      <c r="G524" s="6" t="s">
        <v>466</v>
      </c>
      <c r="I524"/>
      <c r="J524"/>
    </row>
    <row r="525" spans="1:10" ht="12.75">
      <c r="A525" s="27" t="s">
        <v>699</v>
      </c>
      <c r="B525" s="18" t="s">
        <v>466</v>
      </c>
      <c r="C525" s="5" t="s">
        <v>474</v>
      </c>
      <c r="D525" s="5">
        <f>SUM(D526:D528)</f>
        <v>655395</v>
      </c>
      <c r="E525" s="5">
        <f>SUM(E526:E528)</f>
        <v>100000</v>
      </c>
      <c r="F525" s="5"/>
      <c r="G525" s="6">
        <f t="shared" si="7"/>
        <v>15.25797419876563</v>
      </c>
      <c r="I525"/>
      <c r="J525"/>
    </row>
    <row r="526" spans="1:10" ht="12.75">
      <c r="A526" s="27"/>
      <c r="B526" s="18" t="s">
        <v>521</v>
      </c>
      <c r="C526" s="8" t="s">
        <v>426</v>
      </c>
      <c r="D526" s="689">
        <v>627432</v>
      </c>
      <c r="E526" s="692"/>
      <c r="F526" s="771"/>
      <c r="G526" s="6">
        <f t="shared" si="7"/>
        <v>0</v>
      </c>
      <c r="H526" s="684" t="s">
        <v>466</v>
      </c>
      <c r="I526"/>
      <c r="J526"/>
    </row>
    <row r="527" spans="1:10" ht="25.5">
      <c r="A527" s="27"/>
      <c r="B527" s="18" t="s">
        <v>521</v>
      </c>
      <c r="C527" s="578" t="s">
        <v>887</v>
      </c>
      <c r="D527" s="689"/>
      <c r="E527" s="692">
        <v>100000</v>
      </c>
      <c r="F527" s="771"/>
      <c r="G527" s="6" t="s">
        <v>466</v>
      </c>
      <c r="I527"/>
      <c r="J527"/>
    </row>
    <row r="528" spans="1:10" ht="13.5" thickBot="1">
      <c r="A528" s="27"/>
      <c r="B528" s="18" t="s">
        <v>521</v>
      </c>
      <c r="C528" s="8" t="s">
        <v>821</v>
      </c>
      <c r="D528" s="685">
        <v>27963</v>
      </c>
      <c r="E528" s="691">
        <v>0</v>
      </c>
      <c r="F528" s="772"/>
      <c r="G528" s="32">
        <f t="shared" si="7"/>
        <v>0</v>
      </c>
      <c r="I528"/>
      <c r="J528"/>
    </row>
    <row r="529" spans="1:8" s="167" customFormat="1" ht="15" thickBot="1" thickTop="1">
      <c r="A529" s="47"/>
      <c r="B529" s="48"/>
      <c r="C529" s="49" t="s">
        <v>382</v>
      </c>
      <c r="D529" s="49">
        <f>SUM(D12+D44+D47+D67+D76+D88+D101+D165+D174+D201+D215+D221+D229+D323+D340+D416+D421+D441+D479+D501)</f>
        <v>34781954</v>
      </c>
      <c r="E529" s="49">
        <f>SUM(E12+E44+E47+E67+E76+E88+E101+E165+E174+E201+E215+E221+E229+E323+E340+E416+E421+E441+E479+E501)</f>
        <v>40051661</v>
      </c>
      <c r="F529" s="49">
        <f>SUM(F12+F44+F47+F67+F76+F88+F101+F165+F174+F201+F215+F221+F229+F323+F340+F416+F421+F441+F479+F501)</f>
        <v>1274837</v>
      </c>
      <c r="G529" s="730">
        <f t="shared" si="7"/>
        <v>115.15069279891522</v>
      </c>
      <c r="H529" s="684"/>
    </row>
    <row r="530" spans="1:10" ht="15" thickTop="1">
      <c r="A530" s="21"/>
      <c r="B530" s="21"/>
      <c r="C530" s="154" t="s">
        <v>140</v>
      </c>
      <c r="D530" s="154">
        <f>SUM(D17:D20,D104:D108,D126:D131,D170:D171,D206:D210,D233:D236,D257:D260,D275:D278,D292:D296,D315:D318,D345:D348,D361:D365,D385,D392:D396,D424:D427,D504:D507)</f>
        <v>14495693</v>
      </c>
      <c r="E530" s="154">
        <f>SUM(E17:E20,E104:E108,E126:E131,E170:E171,E206:E210,E233:E236,E257:E260,E275:E278,E292:E296,E315:E318,E345:E348,E361:E365,E385,E392:E396,E424:E427,E504:E507)</f>
        <v>15266936</v>
      </c>
      <c r="F530" s="154">
        <f>SUM(F17:F20,F104:F108,F126:F131,F170:F171,F206:F210,F233:F236,F257:F260,F275:F278,F292:F296,F315:F318,F345:F348,F361:F365,F385,F392:F396,F424:F427,F504:F507)</f>
        <v>1267952</v>
      </c>
      <c r="G530" s="10">
        <f t="shared" si="7"/>
        <v>105.32049761263569</v>
      </c>
      <c r="I530"/>
      <c r="J530"/>
    </row>
    <row r="531" spans="1:10" ht="14.25">
      <c r="A531" s="21"/>
      <c r="B531" s="21"/>
      <c r="C531" s="152" t="s">
        <v>798</v>
      </c>
      <c r="D531" s="152">
        <f>SUM(D25,D46,D53,D60,D74:D75,D82,D84,D97:D98,D149,D164,D189,D251,D271,D305,D335:D336,D339,D374,D407,D420,D448,D453:D454,D465,D467,D474,D492,D496,D498,D519,D526:D528)</f>
        <v>5278894</v>
      </c>
      <c r="E531" s="152">
        <f>SUM(E25,E46,E53,E60,E74:E75,E82,E84,E97:E98,E149,E164,E189,E228,E251,E271,E305,E335:E336,E339,E374,E407,E420,E448,E453:E454,E465,E467,E474,E492,E496,E498,E519,E526:E528)</f>
        <v>7951795</v>
      </c>
      <c r="F531" s="152">
        <f>SUM(F25,F46,F53,F60,F74:F75,F82,F84,F97:F98,F149,F164,F189,F251,F271,F305,F335:F336,F339,F374,F407,F420,F448,F453:F454,F465,F467,F474,F492,F496,F498,F519,F526:F528)</f>
        <v>0</v>
      </c>
      <c r="G531" s="6">
        <f>E531/D531*100</f>
        <v>150.63373123233768</v>
      </c>
      <c r="I531"/>
      <c r="J531"/>
    </row>
    <row r="532" spans="1:7" ht="14.25">
      <c r="A532" s="21"/>
      <c r="B532" s="21"/>
      <c r="C532" s="152" t="s">
        <v>873</v>
      </c>
      <c r="D532" s="155">
        <f>SUM(D37+D39+D69+D78+D178+D180+D199+D231+D273+D325+D418+D437+D481+D488+D489+D490+D494+D495+D523)</f>
        <v>1319663</v>
      </c>
      <c r="E532" s="155">
        <f>SUM(E37+E39+E69+E78+E178+E180+E199+E231+E273+E325+E418+E437+E481+E488+E489+E490+E494+E495+E523)</f>
        <v>1318062</v>
      </c>
      <c r="F532" s="775"/>
      <c r="G532" s="6">
        <f>E532/D532*100</f>
        <v>99.87868114814161</v>
      </c>
    </row>
    <row r="533" spans="3:7" ht="12.75">
      <c r="C533" s="153" t="s">
        <v>874</v>
      </c>
      <c r="D533" s="152">
        <f>SUM(D69+D199+D325+D418+D437+D481+D523)</f>
        <v>249471</v>
      </c>
      <c r="E533" s="152">
        <f>SUM(E69+E199+E325+E418+E437+E481+E523)</f>
        <v>258412</v>
      </c>
      <c r="F533" s="775"/>
      <c r="G533" s="6">
        <f>E533/D533*100</f>
        <v>103.58398370952938</v>
      </c>
    </row>
    <row r="534" spans="3:7" ht="12.75">
      <c r="C534" s="153" t="s">
        <v>924</v>
      </c>
      <c r="D534" s="152">
        <f>SUM(D217)</f>
        <v>319371</v>
      </c>
      <c r="E534" s="152">
        <f>SUM(E217)</f>
        <v>304678</v>
      </c>
      <c r="F534" s="775"/>
      <c r="G534" s="6">
        <f>E534/D534*100</f>
        <v>95.39939443468568</v>
      </c>
    </row>
    <row r="535" spans="3:7" ht="13.5" thickBot="1">
      <c r="C535" s="153" t="s">
        <v>925</v>
      </c>
      <c r="D535" s="152">
        <f>SUM(D219)</f>
        <v>230300</v>
      </c>
      <c r="E535" s="152">
        <f>SUM(E219)</f>
        <v>263200</v>
      </c>
      <c r="F535" s="775"/>
      <c r="G535" s="6">
        <f>E535/D535*100</f>
        <v>114.28571428571428</v>
      </c>
    </row>
    <row r="536" spans="2:7" ht="13.5" thickTop="1">
      <c r="B536" s="127" t="s">
        <v>466</v>
      </c>
      <c r="C536" s="217" t="s">
        <v>892</v>
      </c>
      <c r="D536" s="218">
        <f>SUM(D537:D538)</f>
        <v>1824425</v>
      </c>
      <c r="E536" s="218">
        <f>SUM(E537:E538)</f>
        <v>2364677</v>
      </c>
      <c r="F536" s="218"/>
      <c r="G536" s="218" t="s">
        <v>466</v>
      </c>
    </row>
    <row r="537" spans="2:7" ht="12.75">
      <c r="B537" s="127" t="s">
        <v>875</v>
      </c>
      <c r="C537" s="219" t="s">
        <v>893</v>
      </c>
      <c r="D537" s="220">
        <v>1627215</v>
      </c>
      <c r="E537" s="220">
        <v>1891656</v>
      </c>
      <c r="F537" s="220"/>
      <c r="G537" s="220" t="s">
        <v>466</v>
      </c>
    </row>
    <row r="538" spans="2:7" ht="13.5" thickBot="1">
      <c r="B538" s="127" t="s">
        <v>875</v>
      </c>
      <c r="C538" s="209" t="s">
        <v>894</v>
      </c>
      <c r="D538" s="212">
        <v>197210</v>
      </c>
      <c r="E538" s="212">
        <v>473021</v>
      </c>
      <c r="F538" s="212"/>
      <c r="G538" s="212" t="s">
        <v>466</v>
      </c>
    </row>
    <row r="539" spans="2:7" ht="14.25" thickBot="1" thickTop="1">
      <c r="B539" s="127"/>
      <c r="C539" s="221" t="s">
        <v>588</v>
      </c>
      <c r="D539" s="222">
        <f>SUM(D529+D536)</f>
        <v>36606379</v>
      </c>
      <c r="E539" s="222">
        <f>SUM(E529+E536)</f>
        <v>42416338</v>
      </c>
      <c r="F539" s="222"/>
      <c r="G539" s="222" t="s">
        <v>466</v>
      </c>
    </row>
    <row r="540" spans="1:4" ht="13.5" thickTop="1">
      <c r="A540" s="22" t="s">
        <v>466</v>
      </c>
      <c r="B540" s="127"/>
      <c r="C540" s="56" t="s">
        <v>466</v>
      </c>
      <c r="D540" s="128"/>
    </row>
    <row r="541" spans="3:4" ht="12.75">
      <c r="C541" t="s">
        <v>466</v>
      </c>
      <c r="D541" s="128" t="s">
        <v>466</v>
      </c>
    </row>
    <row r="542" spans="3:4" ht="12.75">
      <c r="C542" t="s">
        <v>466</v>
      </c>
      <c r="D542" s="128" t="s">
        <v>466</v>
      </c>
    </row>
    <row r="543" ht="12.75">
      <c r="D543" s="128"/>
    </row>
  </sheetData>
  <printOptions/>
  <pageMargins left="1.1811023622047245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2" sqref="C2"/>
    </sheetView>
  </sheetViews>
  <sheetFormatPr defaultColWidth="9.00390625" defaultRowHeight="12.75"/>
  <cols>
    <col min="1" max="1" width="5.25390625" style="22" customWidth="1"/>
    <col min="2" max="2" width="4.875" style="13" customWidth="1"/>
    <col min="3" max="3" width="43.25390625" style="0" customWidth="1"/>
    <col min="4" max="4" width="12.25390625" style="0" customWidth="1"/>
    <col min="5" max="5" width="14.25390625" style="0" customWidth="1"/>
    <col min="6" max="6" width="11.875" style="0" customWidth="1"/>
  </cols>
  <sheetData>
    <row r="1" spans="1:3" ht="15">
      <c r="A1" s="22" t="s">
        <v>466</v>
      </c>
      <c r="C1" s="169" t="s">
        <v>35</v>
      </c>
    </row>
    <row r="2" spans="1:3" ht="12.75">
      <c r="A2" s="22" t="s">
        <v>466</v>
      </c>
      <c r="C2" s="168" t="s">
        <v>991</v>
      </c>
    </row>
    <row r="3" spans="1:3" ht="12.75">
      <c r="A3" s="22" t="s">
        <v>466</v>
      </c>
      <c r="C3" s="183" t="s">
        <v>131</v>
      </c>
    </row>
    <row r="4" ht="12.75">
      <c r="C4" s="183"/>
    </row>
    <row r="6" ht="12.75">
      <c r="C6" s="54" t="s">
        <v>929</v>
      </c>
    </row>
    <row r="7" spans="3:6" ht="13.5" thickBot="1">
      <c r="C7" s="54" t="s">
        <v>589</v>
      </c>
      <c r="F7" t="s">
        <v>83</v>
      </c>
    </row>
    <row r="8" spans="1:6" ht="13.5" thickTop="1">
      <c r="A8" s="23" t="s">
        <v>462</v>
      </c>
      <c r="B8" s="14"/>
      <c r="C8" s="1" t="s">
        <v>463</v>
      </c>
      <c r="D8" s="1" t="s">
        <v>448</v>
      </c>
      <c r="E8" s="1" t="s">
        <v>650</v>
      </c>
      <c r="F8" s="1" t="s">
        <v>448</v>
      </c>
    </row>
    <row r="9" spans="1:6" ht="12.75">
      <c r="A9" s="24" t="s">
        <v>464</v>
      </c>
      <c r="B9" s="15"/>
      <c r="C9" s="2" t="s">
        <v>465</v>
      </c>
      <c r="D9" s="2" t="s">
        <v>930</v>
      </c>
      <c r="E9" s="2" t="s">
        <v>935</v>
      </c>
      <c r="F9" s="2" t="s">
        <v>592</v>
      </c>
    </row>
    <row r="10" spans="1:6" ht="12.75">
      <c r="A10" s="24"/>
      <c r="B10" s="15" t="s">
        <v>936</v>
      </c>
      <c r="C10" s="50"/>
      <c r="D10" s="2" t="s">
        <v>933</v>
      </c>
      <c r="E10" s="2" t="s">
        <v>636</v>
      </c>
      <c r="F10" s="2" t="s">
        <v>591</v>
      </c>
    </row>
    <row r="11" spans="1:6" ht="12.75">
      <c r="A11" s="24"/>
      <c r="B11" s="15"/>
      <c r="C11" s="50"/>
      <c r="D11" s="2" t="s">
        <v>396</v>
      </c>
      <c r="E11" s="2" t="s">
        <v>590</v>
      </c>
      <c r="F11" s="2" t="s">
        <v>593</v>
      </c>
    </row>
    <row r="12" spans="1:6" ht="13.5" thickBot="1">
      <c r="A12" s="25"/>
      <c r="B12" s="16"/>
      <c r="C12" s="3"/>
      <c r="D12" s="4" t="s">
        <v>934</v>
      </c>
      <c r="E12" s="4" t="s">
        <v>466</v>
      </c>
      <c r="F12" s="4" t="s">
        <v>594</v>
      </c>
    </row>
    <row r="13" spans="1:6" ht="14.25" thickBot="1" thickTop="1">
      <c r="A13" s="25" t="s">
        <v>908</v>
      </c>
      <c r="B13" s="16" t="s">
        <v>909</v>
      </c>
      <c r="C13" s="4">
        <v>3</v>
      </c>
      <c r="D13" s="4">
        <v>4</v>
      </c>
      <c r="E13" s="4">
        <v>5</v>
      </c>
      <c r="F13" s="4">
        <v>6</v>
      </c>
    </row>
    <row r="14" spans="1:6" ht="14.25" thickBot="1" thickTop="1">
      <c r="A14" s="34" t="s">
        <v>541</v>
      </c>
      <c r="B14" s="35"/>
      <c r="C14" s="36" t="s">
        <v>542</v>
      </c>
      <c r="D14" s="37">
        <f>SUM(D15)</f>
        <v>140770</v>
      </c>
      <c r="E14" s="37">
        <f>SUM(E15)</f>
        <v>140770</v>
      </c>
      <c r="F14" s="37">
        <f>SUM(F15)</f>
        <v>62000</v>
      </c>
    </row>
    <row r="15" spans="1:6" ht="13.5" thickTop="1">
      <c r="A15" s="145" t="s">
        <v>543</v>
      </c>
      <c r="B15" s="146"/>
      <c r="C15" s="147" t="s">
        <v>497</v>
      </c>
      <c r="D15" s="148">
        <f>SUM(D16)</f>
        <v>140770</v>
      </c>
      <c r="E15" s="148">
        <f>SUM(E17)</f>
        <v>140770</v>
      </c>
      <c r="F15" s="148">
        <f>SUM(F18:F19)</f>
        <v>62000</v>
      </c>
    </row>
    <row r="16" spans="1:6" ht="12.75">
      <c r="A16" s="157"/>
      <c r="B16" s="18" t="s">
        <v>937</v>
      </c>
      <c r="C16" s="8" t="s">
        <v>938</v>
      </c>
      <c r="D16" s="8">
        <v>140770</v>
      </c>
      <c r="E16" s="8"/>
      <c r="F16" s="8"/>
    </row>
    <row r="17" spans="1:6" ht="12.75">
      <c r="A17" s="157"/>
      <c r="B17" s="18" t="s">
        <v>566</v>
      </c>
      <c r="C17" s="8" t="s">
        <v>966</v>
      </c>
      <c r="D17" s="8"/>
      <c r="E17" s="8">
        <v>140770</v>
      </c>
      <c r="F17" s="8"/>
    </row>
    <row r="18" spans="1:6" ht="12.75">
      <c r="A18" s="157"/>
      <c r="B18" s="18" t="s">
        <v>595</v>
      </c>
      <c r="C18" s="8" t="s">
        <v>596</v>
      </c>
      <c r="D18" s="8"/>
      <c r="E18" s="8"/>
      <c r="F18" s="8">
        <v>58900</v>
      </c>
    </row>
    <row r="19" spans="1:6" ht="13.5" thickBot="1">
      <c r="A19" s="24"/>
      <c r="B19" s="15" t="s">
        <v>595</v>
      </c>
      <c r="C19" s="50" t="s">
        <v>597</v>
      </c>
      <c r="D19" s="50"/>
      <c r="E19" s="50"/>
      <c r="F19" s="50">
        <v>3100</v>
      </c>
    </row>
    <row r="20" spans="1:6" ht="39.75" thickBot="1" thickTop="1">
      <c r="A20" s="34" t="s">
        <v>812</v>
      </c>
      <c r="B20" s="35"/>
      <c r="C20" s="36" t="s">
        <v>941</v>
      </c>
      <c r="D20" s="37">
        <f>SUM(D21)</f>
        <v>3485</v>
      </c>
      <c r="E20" s="37">
        <f>SUM(E21)</f>
        <v>3485</v>
      </c>
      <c r="F20" s="37">
        <f>SUM(F21+F24)</f>
        <v>0</v>
      </c>
    </row>
    <row r="21" spans="1:6" ht="26.25" thickTop="1">
      <c r="A21" s="301" t="s">
        <v>813</v>
      </c>
      <c r="B21" s="302"/>
      <c r="C21" s="303" t="s">
        <v>981</v>
      </c>
      <c r="D21" s="304">
        <v>3485</v>
      </c>
      <c r="E21" s="304">
        <v>3485</v>
      </c>
      <c r="F21" s="304"/>
    </row>
    <row r="22" spans="1:6" ht="12.75">
      <c r="A22" s="24" t="s">
        <v>466</v>
      </c>
      <c r="B22" s="15" t="s">
        <v>937</v>
      </c>
      <c r="C22" s="50" t="s">
        <v>938</v>
      </c>
      <c r="D22" s="11">
        <v>3485</v>
      </c>
      <c r="E22" s="11"/>
      <c r="F22" s="11"/>
    </row>
    <row r="23" spans="1:6" ht="13.5" thickBot="1">
      <c r="A23" s="175"/>
      <c r="B23" s="176" t="s">
        <v>512</v>
      </c>
      <c r="C23" s="177" t="s">
        <v>523</v>
      </c>
      <c r="D23" s="178"/>
      <c r="E23" s="178">
        <v>3485</v>
      </c>
      <c r="F23" s="178"/>
    </row>
    <row r="24" spans="1:6" ht="14.25" thickBot="1" thickTop="1">
      <c r="A24" s="743" t="s">
        <v>603</v>
      </c>
      <c r="B24" s="744"/>
      <c r="C24" s="742" t="s">
        <v>861</v>
      </c>
      <c r="D24" s="742">
        <f>D25</f>
        <v>300</v>
      </c>
      <c r="E24" s="742">
        <f>SUM(E26:E26)</f>
        <v>300</v>
      </c>
      <c r="F24" s="742">
        <f>SUM(F26:F26)</f>
        <v>0</v>
      </c>
    </row>
    <row r="25" spans="1:6" ht="13.5" thickTop="1">
      <c r="A25" s="562"/>
      <c r="B25" s="19" t="s">
        <v>937</v>
      </c>
      <c r="C25" s="9" t="s">
        <v>938</v>
      </c>
      <c r="D25" s="10">
        <v>300</v>
      </c>
      <c r="E25" s="10"/>
      <c r="F25" s="10"/>
    </row>
    <row r="26" spans="1:6" ht="13.5" thickBot="1">
      <c r="A26" s="27"/>
      <c r="B26" s="18" t="s">
        <v>513</v>
      </c>
      <c r="C26" s="8" t="s">
        <v>602</v>
      </c>
      <c r="D26" s="6"/>
      <c r="E26" s="6">
        <v>300</v>
      </c>
      <c r="F26" s="6"/>
    </row>
    <row r="27" spans="1:6" ht="15" thickBot="1" thickTop="1">
      <c r="A27" s="47" t="s">
        <v>562</v>
      </c>
      <c r="B27" s="48"/>
      <c r="C27" s="49" t="s">
        <v>293</v>
      </c>
      <c r="D27" s="49">
        <f>SUM(D28+D47+D63+D66+D70)</f>
        <v>6100000</v>
      </c>
      <c r="E27" s="49">
        <f>SUM(E28+E47+E63+E66+E70)</f>
        <v>6100000</v>
      </c>
      <c r="F27" s="49">
        <f>SUM(F28+F47+F63+F66+F70)</f>
        <v>3000</v>
      </c>
    </row>
    <row r="28" spans="1:6" ht="13.5" thickTop="1">
      <c r="A28" s="24" t="s">
        <v>294</v>
      </c>
      <c r="B28" s="19"/>
      <c r="C28" s="12" t="s">
        <v>655</v>
      </c>
      <c r="D28" s="33">
        <f>SUM(D29)</f>
        <v>489000</v>
      </c>
      <c r="E28" s="33">
        <f>SUM(E30:E44)</f>
        <v>489000</v>
      </c>
      <c r="F28" s="33">
        <f>SUM(F45:F46)</f>
        <v>1000</v>
      </c>
    </row>
    <row r="29" spans="1:6" ht="12.75">
      <c r="A29" s="27"/>
      <c r="B29" s="18" t="s">
        <v>937</v>
      </c>
      <c r="C29" s="8" t="s">
        <v>869</v>
      </c>
      <c r="D29" s="6">
        <v>489000</v>
      </c>
      <c r="E29" s="6"/>
      <c r="F29" s="6"/>
    </row>
    <row r="30" spans="1:6" ht="12.75">
      <c r="A30" s="27"/>
      <c r="B30" s="18" t="s">
        <v>564</v>
      </c>
      <c r="C30" s="8" t="s">
        <v>965</v>
      </c>
      <c r="D30" s="6"/>
      <c r="E30" s="6">
        <v>751</v>
      </c>
      <c r="F30" s="6"/>
    </row>
    <row r="31" spans="1:6" ht="12.75">
      <c r="A31" s="27"/>
      <c r="B31" s="18" t="s">
        <v>566</v>
      </c>
      <c r="C31" s="8" t="s">
        <v>601</v>
      </c>
      <c r="D31" s="6"/>
      <c r="E31" s="6">
        <v>269487</v>
      </c>
      <c r="F31" s="6"/>
    </row>
    <row r="32" spans="1:6" ht="12.75">
      <c r="A32" s="27"/>
      <c r="B32" s="18" t="s">
        <v>567</v>
      </c>
      <c r="C32" s="8" t="s">
        <v>477</v>
      </c>
      <c r="D32" s="6"/>
      <c r="E32" s="6">
        <v>19370</v>
      </c>
      <c r="F32" s="6"/>
    </row>
    <row r="33" spans="1:6" ht="12.75">
      <c r="A33" s="27"/>
      <c r="B33" s="18" t="s">
        <v>517</v>
      </c>
      <c r="C33" s="8" t="s">
        <v>472</v>
      </c>
      <c r="D33" s="6"/>
      <c r="E33" s="6">
        <v>51214</v>
      </c>
      <c r="F33" s="6"/>
    </row>
    <row r="34" spans="1:6" ht="12.75">
      <c r="A34" s="27"/>
      <c r="B34" s="18" t="s">
        <v>518</v>
      </c>
      <c r="C34" s="8" t="s">
        <v>286</v>
      </c>
      <c r="D34" s="6"/>
      <c r="E34" s="6">
        <v>7077</v>
      </c>
      <c r="F34" s="6"/>
    </row>
    <row r="35" spans="1:6" ht="12.75">
      <c r="A35" s="27"/>
      <c r="B35" s="18" t="s">
        <v>512</v>
      </c>
      <c r="C35" s="8" t="s">
        <v>523</v>
      </c>
      <c r="D35" s="6"/>
      <c r="E35" s="6">
        <v>38719</v>
      </c>
      <c r="F35" s="6"/>
    </row>
    <row r="36" spans="1:6" ht="12.75">
      <c r="A36" s="27"/>
      <c r="B36" s="18" t="s">
        <v>858</v>
      </c>
      <c r="C36" s="8" t="s">
        <v>859</v>
      </c>
      <c r="D36" s="6"/>
      <c r="E36" s="6">
        <v>18900</v>
      </c>
      <c r="F36" s="6"/>
    </row>
    <row r="37" spans="1:6" ht="12.75">
      <c r="A37" s="27"/>
      <c r="B37" s="18" t="s">
        <v>712</v>
      </c>
      <c r="C37" s="8" t="s">
        <v>713</v>
      </c>
      <c r="D37" s="6"/>
      <c r="E37" s="6">
        <v>600</v>
      </c>
      <c r="F37" s="6"/>
    </row>
    <row r="38" spans="1:6" ht="12.75">
      <c r="A38" s="27"/>
      <c r="B38" s="18" t="s">
        <v>534</v>
      </c>
      <c r="C38" s="8" t="s">
        <v>283</v>
      </c>
      <c r="D38" s="6"/>
      <c r="E38" s="6">
        <v>7880</v>
      </c>
      <c r="F38" s="6"/>
    </row>
    <row r="39" spans="1:6" ht="12.75">
      <c r="A39" s="27"/>
      <c r="B39" s="18" t="s">
        <v>516</v>
      </c>
      <c r="C39" s="8" t="s">
        <v>573</v>
      </c>
      <c r="D39" s="6"/>
      <c r="E39" s="6">
        <v>1000</v>
      </c>
      <c r="F39" s="6"/>
    </row>
    <row r="40" spans="1:6" ht="12.75">
      <c r="A40" s="27"/>
      <c r="B40" s="18" t="s">
        <v>271</v>
      </c>
      <c r="C40" s="8" t="s">
        <v>272</v>
      </c>
      <c r="D40" s="6"/>
      <c r="E40" s="6">
        <v>525</v>
      </c>
      <c r="F40" s="6"/>
    </row>
    <row r="41" spans="1:6" ht="12.75">
      <c r="A41" s="27"/>
      <c r="B41" s="18" t="s">
        <v>513</v>
      </c>
      <c r="C41" s="8" t="s">
        <v>602</v>
      </c>
      <c r="D41" s="6"/>
      <c r="E41" s="6">
        <v>57340</v>
      </c>
      <c r="F41" s="6"/>
    </row>
    <row r="42" spans="1:6" ht="12.75">
      <c r="A42" s="27"/>
      <c r="B42" s="18" t="s">
        <v>569</v>
      </c>
      <c r="C42" s="8" t="s">
        <v>485</v>
      </c>
      <c r="D42" s="6"/>
      <c r="E42" s="6">
        <v>1000</v>
      </c>
      <c r="F42" s="6"/>
    </row>
    <row r="43" spans="1:6" ht="12.75">
      <c r="A43" s="27"/>
      <c r="B43" s="18" t="s">
        <v>574</v>
      </c>
      <c r="C43" s="8" t="s">
        <v>241</v>
      </c>
      <c r="D43" s="6"/>
      <c r="E43" s="6">
        <v>4000</v>
      </c>
      <c r="F43" s="6"/>
    </row>
    <row r="44" spans="1:6" ht="12.75">
      <c r="A44" s="27"/>
      <c r="B44" s="18" t="s">
        <v>570</v>
      </c>
      <c r="C44" s="8" t="s">
        <v>498</v>
      </c>
      <c r="D44" s="6"/>
      <c r="E44" s="6">
        <v>11137</v>
      </c>
      <c r="F44" s="6"/>
    </row>
    <row r="45" spans="1:6" ht="12.75">
      <c r="A45" s="157"/>
      <c r="B45" s="18" t="s">
        <v>595</v>
      </c>
      <c r="C45" s="8" t="s">
        <v>596</v>
      </c>
      <c r="D45" s="8"/>
      <c r="E45" s="8"/>
      <c r="F45" s="8">
        <v>950</v>
      </c>
    </row>
    <row r="46" spans="1:6" ht="12.75">
      <c r="A46" s="24"/>
      <c r="B46" s="15" t="s">
        <v>595</v>
      </c>
      <c r="C46" s="50" t="s">
        <v>597</v>
      </c>
      <c r="D46" s="50"/>
      <c r="E46" s="50"/>
      <c r="F46" s="50">
        <v>50</v>
      </c>
    </row>
    <row r="47" spans="1:6" ht="25.5">
      <c r="A47" s="27" t="s">
        <v>989</v>
      </c>
      <c r="B47" s="18"/>
      <c r="C47" s="344" t="s">
        <v>993</v>
      </c>
      <c r="D47" s="5">
        <f>SUM(D48:D62)</f>
        <v>5151000</v>
      </c>
      <c r="E47" s="5">
        <f>SUM(E48:E62)</f>
        <v>5151000</v>
      </c>
      <c r="F47" s="5">
        <f>SUM(F48:F62)</f>
        <v>0</v>
      </c>
    </row>
    <row r="48" spans="1:6" ht="12.75">
      <c r="A48" s="27"/>
      <c r="B48" s="18" t="s">
        <v>937</v>
      </c>
      <c r="C48" s="530" t="s">
        <v>869</v>
      </c>
      <c r="D48" s="6">
        <v>5151000</v>
      </c>
      <c r="E48" s="6"/>
      <c r="F48" s="6"/>
    </row>
    <row r="49" spans="1:6" ht="12.75">
      <c r="A49" s="27"/>
      <c r="B49" s="18" t="s">
        <v>657</v>
      </c>
      <c r="C49" s="8" t="s">
        <v>968</v>
      </c>
      <c r="D49" s="6"/>
      <c r="E49" s="6">
        <v>4966413</v>
      </c>
      <c r="F49" s="6"/>
    </row>
    <row r="50" spans="1:6" ht="12.75">
      <c r="A50" s="27"/>
      <c r="B50" s="18" t="s">
        <v>517</v>
      </c>
      <c r="C50" s="8" t="s">
        <v>165</v>
      </c>
      <c r="D50" s="6" t="s">
        <v>466</v>
      </c>
      <c r="E50" s="6">
        <v>83587</v>
      </c>
      <c r="F50" s="6"/>
    </row>
    <row r="51" spans="1:6" ht="12.75">
      <c r="A51" s="27"/>
      <c r="B51" s="18" t="s">
        <v>566</v>
      </c>
      <c r="C51" s="8" t="s">
        <v>601</v>
      </c>
      <c r="D51" s="6"/>
      <c r="E51" s="6">
        <v>44520</v>
      </c>
      <c r="F51" s="6"/>
    </row>
    <row r="52" spans="1:6" ht="12.75">
      <c r="A52" s="27"/>
      <c r="B52" s="18" t="s">
        <v>567</v>
      </c>
      <c r="C52" s="8" t="s">
        <v>477</v>
      </c>
      <c r="D52" s="6"/>
      <c r="E52" s="6">
        <v>1390</v>
      </c>
      <c r="F52" s="6"/>
    </row>
    <row r="53" spans="1:6" ht="12.75">
      <c r="A53" s="27"/>
      <c r="B53" s="18" t="s">
        <v>517</v>
      </c>
      <c r="C53" s="8" t="s">
        <v>472</v>
      </c>
      <c r="D53" s="6"/>
      <c r="E53" s="6">
        <v>7911</v>
      </c>
      <c r="F53" s="6"/>
    </row>
    <row r="54" spans="1:6" ht="12.75">
      <c r="A54" s="27"/>
      <c r="B54" s="18" t="s">
        <v>518</v>
      </c>
      <c r="C54" s="8" t="s">
        <v>286</v>
      </c>
      <c r="D54" s="6"/>
      <c r="E54" s="6">
        <v>1125</v>
      </c>
      <c r="F54" s="6"/>
    </row>
    <row r="55" spans="1:6" ht="12.75">
      <c r="A55" s="27"/>
      <c r="B55" s="18" t="s">
        <v>884</v>
      </c>
      <c r="C55" s="8" t="s">
        <v>599</v>
      </c>
      <c r="D55" s="6"/>
      <c r="E55" s="6">
        <v>1200</v>
      </c>
      <c r="F55" s="6"/>
    </row>
    <row r="56" spans="1:6" ht="12.75">
      <c r="A56" s="27"/>
      <c r="B56" s="18" t="s">
        <v>512</v>
      </c>
      <c r="C56" s="8" t="s">
        <v>523</v>
      </c>
      <c r="D56" s="6"/>
      <c r="E56" s="6">
        <v>7771</v>
      </c>
      <c r="F56" s="6"/>
    </row>
    <row r="57" spans="1:6" ht="12.75">
      <c r="A57" s="27"/>
      <c r="B57" s="18" t="s">
        <v>534</v>
      </c>
      <c r="C57" s="8" t="s">
        <v>493</v>
      </c>
      <c r="D57" s="6"/>
      <c r="E57" s="6">
        <v>2045</v>
      </c>
      <c r="F57" s="6"/>
    </row>
    <row r="58" spans="1:6" ht="12.75">
      <c r="A58" s="27"/>
      <c r="B58" s="18" t="s">
        <v>516</v>
      </c>
      <c r="C58" s="8" t="s">
        <v>573</v>
      </c>
      <c r="D58" s="6"/>
      <c r="E58" s="6">
        <v>500</v>
      </c>
      <c r="F58" s="6"/>
    </row>
    <row r="59" spans="1:6" ht="12.75">
      <c r="A59" s="27"/>
      <c r="B59" s="18" t="s">
        <v>271</v>
      </c>
      <c r="C59" s="8" t="s">
        <v>272</v>
      </c>
      <c r="D59" s="6"/>
      <c r="E59" s="6">
        <v>105</v>
      </c>
      <c r="F59" s="6"/>
    </row>
    <row r="60" spans="1:6" ht="12.75">
      <c r="A60" s="27"/>
      <c r="B60" s="18" t="s">
        <v>513</v>
      </c>
      <c r="C60" s="8" t="s">
        <v>602</v>
      </c>
      <c r="D60" s="6"/>
      <c r="E60" s="6">
        <v>32066</v>
      </c>
      <c r="F60" s="6"/>
    </row>
    <row r="61" spans="1:6" ht="12.75">
      <c r="A61" s="27"/>
      <c r="B61" s="18" t="s">
        <v>569</v>
      </c>
      <c r="C61" s="8" t="s">
        <v>485</v>
      </c>
      <c r="D61" s="6"/>
      <c r="E61" s="6">
        <v>280</v>
      </c>
      <c r="F61" s="6"/>
    </row>
    <row r="62" spans="1:6" ht="12.75">
      <c r="A62" s="27"/>
      <c r="B62" s="18" t="s">
        <v>570</v>
      </c>
      <c r="C62" s="8" t="s">
        <v>498</v>
      </c>
      <c r="D62" s="6"/>
      <c r="E62" s="6">
        <v>2087</v>
      </c>
      <c r="F62" s="6"/>
    </row>
    <row r="63" spans="1:6" ht="38.25">
      <c r="A63" s="27" t="s">
        <v>295</v>
      </c>
      <c r="B63" s="18"/>
      <c r="C63" s="344" t="s">
        <v>994</v>
      </c>
      <c r="D63" s="5">
        <f>D64</f>
        <v>101000</v>
      </c>
      <c r="E63" s="5">
        <f>E65</f>
        <v>101000</v>
      </c>
      <c r="F63" s="5">
        <f>F65</f>
        <v>0</v>
      </c>
    </row>
    <row r="64" spans="1:6" ht="12.75">
      <c r="A64" s="27"/>
      <c r="B64" s="18" t="s">
        <v>937</v>
      </c>
      <c r="C64" s="8" t="s">
        <v>869</v>
      </c>
      <c r="D64" s="8">
        <v>101000</v>
      </c>
      <c r="E64" s="8"/>
      <c r="F64" s="8"/>
    </row>
    <row r="65" spans="1:6" ht="12.75">
      <c r="A65" s="27"/>
      <c r="B65" s="18" t="s">
        <v>659</v>
      </c>
      <c r="C65" s="8" t="s">
        <v>939</v>
      </c>
      <c r="D65" s="6" t="s">
        <v>466</v>
      </c>
      <c r="E65" s="6">
        <v>101000</v>
      </c>
      <c r="F65" s="6"/>
    </row>
    <row r="66" spans="1:6" ht="12.75">
      <c r="A66" s="27" t="s">
        <v>296</v>
      </c>
      <c r="B66" s="18"/>
      <c r="C66" s="7" t="s">
        <v>656</v>
      </c>
      <c r="D66" s="5">
        <f>SUM(D68)</f>
        <v>328000</v>
      </c>
      <c r="E66" s="5">
        <f>SUM(E69:E69)</f>
        <v>328000</v>
      </c>
      <c r="F66" s="5">
        <f>SUM(F69:F69)</f>
        <v>0</v>
      </c>
    </row>
    <row r="67" spans="1:6" ht="12.75">
      <c r="A67" s="27"/>
      <c r="B67" s="18"/>
      <c r="C67" s="5" t="s">
        <v>429</v>
      </c>
      <c r="D67" s="6"/>
      <c r="E67" s="6"/>
      <c r="F67" s="6"/>
    </row>
    <row r="68" spans="1:6" ht="12.75">
      <c r="A68" s="27"/>
      <c r="B68" s="18" t="s">
        <v>937</v>
      </c>
      <c r="C68" s="8" t="s">
        <v>869</v>
      </c>
      <c r="D68" s="6">
        <v>328000</v>
      </c>
      <c r="E68" s="6" t="s">
        <v>466</v>
      </c>
      <c r="F68" s="6" t="s">
        <v>466</v>
      </c>
    </row>
    <row r="69" spans="1:6" ht="12.75">
      <c r="A69" s="27"/>
      <c r="B69" s="18" t="s">
        <v>657</v>
      </c>
      <c r="C69" s="8" t="s">
        <v>968</v>
      </c>
      <c r="D69" s="6"/>
      <c r="E69" s="6">
        <v>328000</v>
      </c>
      <c r="F69" s="6"/>
    </row>
    <row r="70" spans="1:6" ht="12.75">
      <c r="A70" s="27" t="s">
        <v>300</v>
      </c>
      <c r="B70" s="18"/>
      <c r="C70" s="5" t="s">
        <v>665</v>
      </c>
      <c r="D70" s="5">
        <f>SUM(D71)</f>
        <v>31000</v>
      </c>
      <c r="E70" s="5">
        <f>SUM(E72)</f>
        <v>31000</v>
      </c>
      <c r="F70" s="5">
        <f>SUM(F73:F74)</f>
        <v>2000</v>
      </c>
    </row>
    <row r="71" spans="1:6" ht="12.75">
      <c r="A71" s="27"/>
      <c r="B71" s="18" t="s">
        <v>937</v>
      </c>
      <c r="C71" s="8" t="s">
        <v>869</v>
      </c>
      <c r="D71" s="8">
        <v>31000</v>
      </c>
      <c r="E71" s="8" t="s">
        <v>466</v>
      </c>
      <c r="F71" s="8" t="s">
        <v>466</v>
      </c>
    </row>
    <row r="72" spans="1:6" ht="12.75">
      <c r="A72" s="27"/>
      <c r="B72" s="18" t="s">
        <v>513</v>
      </c>
      <c r="C72" s="8" t="s">
        <v>940</v>
      </c>
      <c r="D72" s="6" t="s">
        <v>466</v>
      </c>
      <c r="E72" s="6">
        <v>31000</v>
      </c>
      <c r="F72" s="6"/>
    </row>
    <row r="73" spans="1:6" ht="12.75">
      <c r="A73" s="157"/>
      <c r="B73" s="18" t="s">
        <v>595</v>
      </c>
      <c r="C73" s="8" t="s">
        <v>596</v>
      </c>
      <c r="D73" s="8"/>
      <c r="E73" s="8"/>
      <c r="F73" s="8">
        <v>1900</v>
      </c>
    </row>
    <row r="74" spans="1:6" ht="13.5" thickBot="1">
      <c r="A74" s="24"/>
      <c r="B74" s="15" t="s">
        <v>595</v>
      </c>
      <c r="C74" s="50" t="s">
        <v>597</v>
      </c>
      <c r="D74" s="50"/>
      <c r="E74" s="50"/>
      <c r="F74" s="50">
        <v>100</v>
      </c>
    </row>
    <row r="75" spans="1:6" s="167" customFormat="1" ht="15" thickBot="1" thickTop="1">
      <c r="A75" s="47"/>
      <c r="B75" s="48"/>
      <c r="C75" s="49" t="s">
        <v>942</v>
      </c>
      <c r="D75" s="49">
        <f>SUM(D14+D20+D24+D27)</f>
        <v>6244555</v>
      </c>
      <c r="E75" s="49">
        <f>SUM(E14+E20+E24+E27)</f>
        <v>6244555</v>
      </c>
      <c r="F75" s="49">
        <f>SUM(F14+F20+F24+F27)</f>
        <v>65000</v>
      </c>
    </row>
    <row r="76" spans="1:6" ht="13.5" thickTop="1">
      <c r="A76" s="22" t="s">
        <v>466</v>
      </c>
      <c r="C76" s="56" t="s">
        <v>598</v>
      </c>
      <c r="D76" s="128"/>
      <c r="E76" s="56"/>
      <c r="F76" s="128">
        <f>SUM(F19+F46+F74)</f>
        <v>3250</v>
      </c>
    </row>
    <row r="77" ht="12.75">
      <c r="C77" s="580" t="s">
        <v>466</v>
      </c>
    </row>
  </sheetData>
  <printOptions/>
  <pageMargins left="1.1811023622047245" right="0.1968503937007874" top="0.787401574803149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D3" sqref="D3"/>
    </sheetView>
  </sheetViews>
  <sheetFormatPr defaultColWidth="9.00390625" defaultRowHeight="12.75"/>
  <cols>
    <col min="1" max="1" width="4.125" style="0" customWidth="1"/>
    <col min="2" max="2" width="31.25390625" style="0" customWidth="1"/>
    <col min="3" max="3" width="10.875" style="0" customWidth="1"/>
    <col min="4" max="4" width="12.25390625" style="0" customWidth="1"/>
    <col min="5" max="5" width="11.00390625" style="0" customWidth="1"/>
    <col min="6" max="6" width="11.25390625" style="0" customWidth="1"/>
    <col min="7" max="7" width="11.75390625" style="0" customWidth="1"/>
    <col min="8" max="8" width="11.125" style="0" customWidth="1"/>
    <col min="9" max="10" width="11.625" style="0" customWidth="1"/>
  </cols>
  <sheetData>
    <row r="2" spans="1:10" ht="15">
      <c r="A2" s="749"/>
      <c r="B2" s="749"/>
      <c r="C2" s="749"/>
      <c r="D2" s="749" t="s">
        <v>14</v>
      </c>
      <c r="E2" s="749"/>
      <c r="F2" s="749"/>
      <c r="G2" s="749"/>
      <c r="H2" s="749"/>
      <c r="I2" s="749"/>
      <c r="J2" s="749"/>
    </row>
    <row r="3" spans="1:10" ht="15">
      <c r="A3" s="749"/>
      <c r="B3" s="749"/>
      <c r="C3" s="749"/>
      <c r="D3" s="749" t="s">
        <v>991</v>
      </c>
      <c r="E3" s="749"/>
      <c r="F3" s="749"/>
      <c r="G3" s="749"/>
      <c r="H3" s="749"/>
      <c r="I3" s="749"/>
      <c r="J3" s="749"/>
    </row>
    <row r="4" spans="1:10" ht="15">
      <c r="A4" s="749"/>
      <c r="B4" s="749"/>
      <c r="C4" s="749"/>
      <c r="D4" s="749" t="s">
        <v>117</v>
      </c>
      <c r="E4" s="749"/>
      <c r="F4" s="749"/>
      <c r="G4" s="749"/>
      <c r="H4" s="749"/>
      <c r="I4" s="749"/>
      <c r="J4" s="749"/>
    </row>
    <row r="5" spans="1:10" ht="15">
      <c r="A5" s="749"/>
      <c r="B5" s="748" t="s">
        <v>732</v>
      </c>
      <c r="C5" s="749"/>
      <c r="D5" s="749"/>
      <c r="E5" s="749"/>
      <c r="F5" s="749"/>
      <c r="G5" s="749"/>
      <c r="H5" s="749"/>
      <c r="I5" s="749"/>
      <c r="J5" s="749"/>
    </row>
    <row r="6" spans="1:10" ht="15.75" thickBot="1">
      <c r="A6" s="749"/>
      <c r="B6" s="749"/>
      <c r="C6" s="749"/>
      <c r="D6" s="749"/>
      <c r="E6" s="749"/>
      <c r="F6" s="749"/>
      <c r="G6" s="749"/>
      <c r="H6" s="749"/>
      <c r="I6" s="749"/>
      <c r="J6" s="749"/>
    </row>
    <row r="7" spans="1:10" ht="15.75" thickTop="1">
      <c r="A7" s="750"/>
      <c r="B7" s="751"/>
      <c r="C7" s="751" t="s">
        <v>725</v>
      </c>
      <c r="D7" s="752"/>
      <c r="E7" s="752" t="s">
        <v>726</v>
      </c>
      <c r="F7" s="752"/>
      <c r="G7" s="752"/>
      <c r="H7" s="752"/>
      <c r="I7" s="752"/>
      <c r="J7" s="752"/>
    </row>
    <row r="8" spans="1:10" ht="15">
      <c r="A8" s="753" t="s">
        <v>44</v>
      </c>
      <c r="B8" s="754" t="s">
        <v>727</v>
      </c>
      <c r="C8" s="755" t="s">
        <v>63</v>
      </c>
      <c r="D8" s="755">
        <v>2005</v>
      </c>
      <c r="E8" s="755">
        <v>2006</v>
      </c>
      <c r="F8" s="755">
        <v>2007</v>
      </c>
      <c r="G8" s="755">
        <v>2008</v>
      </c>
      <c r="H8" s="755">
        <v>2009</v>
      </c>
      <c r="I8" s="755">
        <v>2010</v>
      </c>
      <c r="J8" s="755">
        <v>2011</v>
      </c>
    </row>
    <row r="9" spans="1:10" ht="15.75" thickBot="1">
      <c r="A9" s="756"/>
      <c r="B9" s="757"/>
      <c r="C9" s="758" t="s">
        <v>735</v>
      </c>
      <c r="D9" s="757"/>
      <c r="E9" s="757"/>
      <c r="F9" s="757"/>
      <c r="G9" s="757"/>
      <c r="H9" s="757"/>
      <c r="I9" s="757"/>
      <c r="J9" s="757"/>
    </row>
    <row r="10" spans="1:10" ht="15" thickTop="1">
      <c r="A10" s="764">
        <v>1</v>
      </c>
      <c r="B10" s="765" t="s">
        <v>733</v>
      </c>
      <c r="C10" s="766">
        <v>240000</v>
      </c>
      <c r="D10" s="766">
        <v>160000</v>
      </c>
      <c r="E10" s="766"/>
      <c r="F10" s="766"/>
      <c r="G10" s="766"/>
      <c r="H10" s="766">
        <v>0</v>
      </c>
      <c r="I10" s="766">
        <v>0</v>
      </c>
      <c r="J10" s="766">
        <v>0</v>
      </c>
    </row>
    <row r="11" spans="1:10" ht="14.25">
      <c r="A11" s="764">
        <v>2</v>
      </c>
      <c r="B11" s="765" t="s">
        <v>736</v>
      </c>
      <c r="C11" s="766">
        <f>SUM(C12:C18)</f>
        <v>4630656</v>
      </c>
      <c r="D11" s="766">
        <f aca="true" t="shared" si="0" ref="D11:J11">SUM(D12:D18)</f>
        <v>2839000</v>
      </c>
      <c r="E11" s="766">
        <f t="shared" si="0"/>
        <v>1792484</v>
      </c>
      <c r="F11" s="766">
        <f t="shared" si="0"/>
        <v>700000</v>
      </c>
      <c r="G11" s="766">
        <f t="shared" si="0"/>
        <v>200000</v>
      </c>
      <c r="H11" s="766">
        <f t="shared" si="0"/>
        <v>0</v>
      </c>
      <c r="I11" s="766">
        <f t="shared" si="0"/>
        <v>0</v>
      </c>
      <c r="J11" s="766">
        <f t="shared" si="0"/>
        <v>0</v>
      </c>
    </row>
    <row r="12" spans="1:10" ht="15">
      <c r="A12" s="759" t="s">
        <v>466</v>
      </c>
      <c r="B12" s="754" t="s">
        <v>751</v>
      </c>
      <c r="C12" s="760">
        <v>553656</v>
      </c>
      <c r="D12" s="760">
        <v>198516</v>
      </c>
      <c r="E12" s="760">
        <v>0</v>
      </c>
      <c r="F12" s="760">
        <v>0</v>
      </c>
      <c r="G12" s="760">
        <v>0</v>
      </c>
      <c r="H12" s="760"/>
      <c r="I12" s="760"/>
      <c r="J12" s="760"/>
    </row>
    <row r="13" spans="1:10" ht="15">
      <c r="A13" s="759" t="s">
        <v>466</v>
      </c>
      <c r="B13" s="754" t="s">
        <v>737</v>
      </c>
      <c r="C13" s="760">
        <v>1550000</v>
      </c>
      <c r="D13" s="760">
        <v>1350000</v>
      </c>
      <c r="E13" s="760">
        <v>1200000</v>
      </c>
      <c r="F13" s="760">
        <v>700000</v>
      </c>
      <c r="G13" s="760">
        <v>200000</v>
      </c>
      <c r="H13" s="760">
        <v>0</v>
      </c>
      <c r="I13" s="760">
        <v>0</v>
      </c>
      <c r="J13" s="760">
        <v>0</v>
      </c>
    </row>
    <row r="14" spans="1:10" ht="15">
      <c r="A14" s="759" t="s">
        <v>466</v>
      </c>
      <c r="B14" s="754" t="s">
        <v>738</v>
      </c>
      <c r="C14" s="760">
        <v>250000</v>
      </c>
      <c r="D14" s="760">
        <v>150000</v>
      </c>
      <c r="E14" s="760">
        <v>0</v>
      </c>
      <c r="F14" s="760">
        <v>0</v>
      </c>
      <c r="G14" s="760">
        <v>0</v>
      </c>
      <c r="H14" s="760">
        <v>0</v>
      </c>
      <c r="I14" s="760">
        <v>0</v>
      </c>
      <c r="J14" s="760">
        <v>0</v>
      </c>
    </row>
    <row r="15" spans="1:10" ht="15">
      <c r="A15" s="759" t="s">
        <v>466</v>
      </c>
      <c r="B15" s="754" t="s">
        <v>739</v>
      </c>
      <c r="C15" s="760">
        <v>50000</v>
      </c>
      <c r="D15" s="760">
        <v>0</v>
      </c>
      <c r="E15" s="760">
        <v>0</v>
      </c>
      <c r="F15" s="760">
        <v>0</v>
      </c>
      <c r="G15" s="760">
        <v>0</v>
      </c>
      <c r="H15" s="760">
        <v>0</v>
      </c>
      <c r="I15" s="760"/>
      <c r="J15" s="760"/>
    </row>
    <row r="16" spans="1:10" ht="15">
      <c r="A16" s="759"/>
      <c r="B16" s="754" t="s">
        <v>740</v>
      </c>
      <c r="C16" s="760">
        <v>600000</v>
      </c>
      <c r="D16" s="760">
        <v>400000</v>
      </c>
      <c r="E16" s="760">
        <v>200000</v>
      </c>
      <c r="F16" s="760">
        <v>0</v>
      </c>
      <c r="G16" s="760"/>
      <c r="H16" s="760"/>
      <c r="I16" s="760"/>
      <c r="J16" s="760"/>
    </row>
    <row r="17" spans="1:10" ht="15">
      <c r="A17" s="759"/>
      <c r="B17" s="754" t="s">
        <v>741</v>
      </c>
      <c r="C17" s="760">
        <v>1227000</v>
      </c>
      <c r="D17" s="760">
        <v>420484</v>
      </c>
      <c r="E17" s="760">
        <v>232484</v>
      </c>
      <c r="F17" s="760"/>
      <c r="G17" s="760"/>
      <c r="H17" s="760"/>
      <c r="I17" s="760"/>
      <c r="J17" s="760"/>
    </row>
    <row r="18" spans="1:10" ht="15">
      <c r="A18" s="759"/>
      <c r="B18" s="754" t="s">
        <v>742</v>
      </c>
      <c r="C18" s="760">
        <v>400000</v>
      </c>
      <c r="D18" s="760">
        <v>320000</v>
      </c>
      <c r="E18" s="760">
        <v>160000</v>
      </c>
      <c r="F18" s="760"/>
      <c r="G18" s="760"/>
      <c r="H18" s="760"/>
      <c r="I18" s="760"/>
      <c r="J18" s="760"/>
    </row>
    <row r="19" spans="1:10" ht="14.25">
      <c r="A19" s="764">
        <v>3</v>
      </c>
      <c r="B19" s="765" t="s">
        <v>743</v>
      </c>
      <c r="C19" s="766">
        <f>SUM(C20:C23)</f>
        <v>1421718</v>
      </c>
      <c r="D19" s="766">
        <f aca="true" t="shared" si="1" ref="D19:J19">SUM(D20:D23)</f>
        <v>948697</v>
      </c>
      <c r="E19" s="766">
        <f t="shared" si="1"/>
        <v>521217</v>
      </c>
      <c r="F19" s="766">
        <f t="shared" si="1"/>
        <v>290817</v>
      </c>
      <c r="G19" s="766">
        <f t="shared" si="1"/>
        <v>44637</v>
      </c>
      <c r="H19" s="766">
        <f t="shared" si="1"/>
        <v>0</v>
      </c>
      <c r="I19" s="766">
        <f t="shared" si="1"/>
        <v>0</v>
      </c>
      <c r="J19" s="766">
        <f t="shared" si="1"/>
        <v>0</v>
      </c>
    </row>
    <row r="20" spans="1:10" ht="15">
      <c r="A20" s="759"/>
      <c r="B20" s="754" t="s">
        <v>744</v>
      </c>
      <c r="C20" s="760">
        <v>125000</v>
      </c>
      <c r="D20" s="760">
        <v>62500</v>
      </c>
      <c r="E20" s="760"/>
      <c r="F20" s="760"/>
      <c r="G20" s="760"/>
      <c r="H20" s="760"/>
      <c r="I20" s="760"/>
      <c r="J20" s="760"/>
    </row>
    <row r="21" spans="1:10" ht="15">
      <c r="A21" s="759"/>
      <c r="B21" s="754" t="s">
        <v>745</v>
      </c>
      <c r="C21" s="760">
        <v>115100</v>
      </c>
      <c r="D21" s="760">
        <v>42000</v>
      </c>
      <c r="E21" s="760"/>
      <c r="F21" s="760"/>
      <c r="G21" s="760"/>
      <c r="H21" s="760"/>
      <c r="I21" s="760"/>
      <c r="J21" s="760"/>
    </row>
    <row r="22" spans="1:10" ht="15">
      <c r="A22" s="759"/>
      <c r="B22" s="754" t="s">
        <v>746</v>
      </c>
      <c r="C22" s="760">
        <v>467650</v>
      </c>
      <c r="D22" s="760">
        <v>293650</v>
      </c>
      <c r="E22" s="760">
        <v>149950</v>
      </c>
      <c r="F22" s="760">
        <v>89950</v>
      </c>
      <c r="G22" s="760"/>
      <c r="H22" s="760"/>
      <c r="I22" s="760"/>
      <c r="J22" s="760"/>
    </row>
    <row r="23" spans="1:10" ht="15">
      <c r="A23" s="759"/>
      <c r="B23" s="754" t="s">
        <v>747</v>
      </c>
      <c r="C23" s="760">
        <v>713968</v>
      </c>
      <c r="D23" s="760">
        <v>550547</v>
      </c>
      <c r="E23" s="760">
        <v>371267</v>
      </c>
      <c r="F23" s="760">
        <v>200867</v>
      </c>
      <c r="G23" s="760">
        <v>44637</v>
      </c>
      <c r="H23" s="760"/>
      <c r="I23" s="760"/>
      <c r="J23" s="760"/>
    </row>
    <row r="24" spans="1:10" ht="14.25">
      <c r="A24" s="764">
        <v>4</v>
      </c>
      <c r="B24" s="765" t="s">
        <v>748</v>
      </c>
      <c r="C24" s="766"/>
      <c r="D24" s="766">
        <v>4607300</v>
      </c>
      <c r="E24" s="766">
        <v>4500000</v>
      </c>
      <c r="F24" s="766">
        <v>4000000</v>
      </c>
      <c r="G24" s="766">
        <v>3300000</v>
      </c>
      <c r="H24" s="766">
        <v>2500000</v>
      </c>
      <c r="I24" s="766">
        <v>1900000</v>
      </c>
      <c r="J24" s="766">
        <v>900000</v>
      </c>
    </row>
    <row r="25" spans="1:10" ht="14.25">
      <c r="A25" s="764">
        <v>5</v>
      </c>
      <c r="B25" s="765" t="s">
        <v>749</v>
      </c>
      <c r="C25" s="766"/>
      <c r="D25" s="766">
        <v>1095540</v>
      </c>
      <c r="E25" s="766">
        <v>1034155</v>
      </c>
      <c r="F25" s="766">
        <v>764155</v>
      </c>
      <c r="G25" s="766">
        <v>494155</v>
      </c>
      <c r="H25" s="766">
        <v>224155</v>
      </c>
      <c r="I25" s="766"/>
      <c r="J25" s="766"/>
    </row>
    <row r="26" spans="1:10" ht="15.75" thickBot="1">
      <c r="A26" s="764">
        <v>6</v>
      </c>
      <c r="B26" s="765" t="s">
        <v>750</v>
      </c>
      <c r="C26" s="760">
        <v>0</v>
      </c>
      <c r="D26" s="760">
        <v>0</v>
      </c>
      <c r="E26" s="760" t="s">
        <v>466</v>
      </c>
      <c r="F26" s="760" t="s">
        <v>466</v>
      </c>
      <c r="G26" s="760" t="s">
        <v>466</v>
      </c>
      <c r="H26" s="760" t="s">
        <v>466</v>
      </c>
      <c r="I26" s="760" t="s">
        <v>466</v>
      </c>
      <c r="J26" s="760" t="s">
        <v>466</v>
      </c>
    </row>
    <row r="27" spans="1:10" ht="15.75" thickBot="1">
      <c r="A27" s="767">
        <v>7</v>
      </c>
      <c r="B27" s="761" t="s">
        <v>728</v>
      </c>
      <c r="C27" s="762">
        <f>SUM(C10+C11+C19)</f>
        <v>6292374</v>
      </c>
      <c r="D27" s="762">
        <f>SUM(D10+D11+D19+D24+D25)</f>
        <v>9650537</v>
      </c>
      <c r="E27" s="762">
        <f aca="true" t="shared" si="2" ref="E27:J27">SUM(E10+E11+E19+E24+E25)</f>
        <v>7847856</v>
      </c>
      <c r="F27" s="762">
        <f t="shared" si="2"/>
        <v>5754972</v>
      </c>
      <c r="G27" s="762">
        <f t="shared" si="2"/>
        <v>4038792</v>
      </c>
      <c r="H27" s="762">
        <f t="shared" si="2"/>
        <v>2724155</v>
      </c>
      <c r="I27" s="762">
        <f t="shared" si="2"/>
        <v>1900000</v>
      </c>
      <c r="J27" s="762">
        <f t="shared" si="2"/>
        <v>900000</v>
      </c>
    </row>
    <row r="28" spans="1:10" ht="15">
      <c r="A28" s="764">
        <v>8</v>
      </c>
      <c r="B28" s="754" t="s">
        <v>734</v>
      </c>
      <c r="C28" s="760">
        <f>'zał.nr 1 dochody '!F179</f>
        <v>34025411</v>
      </c>
      <c r="D28" s="760">
        <f>'zał.nr 1 dochody '!G179</f>
        <v>36633498</v>
      </c>
      <c r="E28" s="760">
        <v>35231616</v>
      </c>
      <c r="F28" s="760">
        <v>35493400</v>
      </c>
      <c r="G28" s="760">
        <v>35759077</v>
      </c>
      <c r="H28" s="760">
        <v>36028709</v>
      </c>
      <c r="I28" s="760">
        <v>36302363</v>
      </c>
      <c r="J28" s="760">
        <v>36580105</v>
      </c>
    </row>
    <row r="29" spans="1:10" ht="15.75" thickBot="1">
      <c r="A29" s="768">
        <v>9</v>
      </c>
      <c r="B29" s="757" t="s">
        <v>729</v>
      </c>
      <c r="C29" s="763">
        <f aca="true" t="shared" si="3" ref="C29:J29">C27/C28*100</f>
        <v>18.49316089084126</v>
      </c>
      <c r="D29" s="763">
        <f t="shared" si="3"/>
        <v>26.34347667263443</v>
      </c>
      <c r="E29" s="763">
        <f t="shared" si="3"/>
        <v>22.275038420037276</v>
      </c>
      <c r="F29" s="763">
        <f t="shared" si="3"/>
        <v>16.21420320397595</v>
      </c>
      <c r="G29" s="763">
        <f t="shared" si="3"/>
        <v>11.294452594511878</v>
      </c>
      <c r="H29" s="763">
        <f t="shared" si="3"/>
        <v>7.561067480935828</v>
      </c>
      <c r="I29" s="763">
        <f t="shared" si="3"/>
        <v>5.233819076736134</v>
      </c>
      <c r="J29" s="763">
        <f t="shared" si="3"/>
        <v>2.4603537906739197</v>
      </c>
    </row>
    <row r="30" spans="1:10" ht="15.75" thickTop="1">
      <c r="A30" s="749"/>
      <c r="B30" s="749"/>
      <c r="C30" s="749"/>
      <c r="D30" s="749"/>
      <c r="E30" s="749"/>
      <c r="F30" s="749"/>
      <c r="G30" s="749"/>
      <c r="H30" s="749"/>
      <c r="I30" s="749"/>
      <c r="J30" s="749"/>
    </row>
    <row r="31" spans="1:10" ht="15">
      <c r="A31" s="749" t="s">
        <v>730</v>
      </c>
      <c r="B31" s="749" t="s">
        <v>731</v>
      </c>
      <c r="C31" s="749"/>
      <c r="D31" s="749"/>
      <c r="E31" s="749"/>
      <c r="F31" s="749"/>
      <c r="G31" s="749"/>
      <c r="H31" s="749"/>
      <c r="I31" s="749"/>
      <c r="J31" s="749"/>
    </row>
    <row r="32" spans="1:10" ht="15">
      <c r="A32" s="749" t="s">
        <v>466</v>
      </c>
      <c r="B32" s="749" t="s">
        <v>466</v>
      </c>
      <c r="C32" s="749"/>
      <c r="D32" s="749"/>
      <c r="E32" s="749" t="s">
        <v>466</v>
      </c>
      <c r="F32" s="749"/>
      <c r="G32" s="749"/>
      <c r="H32" s="749"/>
      <c r="I32" s="749"/>
      <c r="J32" s="749"/>
    </row>
    <row r="33" spans="1:10" ht="15">
      <c r="A33" s="749"/>
      <c r="B33" s="749" t="s">
        <v>466</v>
      </c>
      <c r="C33" s="749"/>
      <c r="D33" s="749" t="s">
        <v>466</v>
      </c>
      <c r="E33" s="749"/>
      <c r="F33" s="749"/>
      <c r="G33" s="749"/>
      <c r="H33" s="749"/>
      <c r="I33" s="749"/>
      <c r="J33" s="749"/>
    </row>
    <row r="34" spans="1:10" ht="15">
      <c r="A34" s="749"/>
      <c r="B34" s="749"/>
      <c r="C34" s="749"/>
      <c r="D34" s="749" t="s">
        <v>466</v>
      </c>
      <c r="E34" s="749" t="s">
        <v>466</v>
      </c>
      <c r="F34" s="749"/>
      <c r="G34" s="749"/>
      <c r="H34" s="749"/>
      <c r="I34" s="749"/>
      <c r="J34" s="749"/>
    </row>
    <row r="35" spans="1:10" ht="15">
      <c r="A35" s="749"/>
      <c r="B35" s="749"/>
      <c r="C35" s="749"/>
      <c r="D35" s="749"/>
      <c r="E35" s="749"/>
      <c r="F35" s="749"/>
      <c r="G35" s="749"/>
      <c r="H35" s="749"/>
      <c r="I35" s="749"/>
      <c r="J35" s="749"/>
    </row>
  </sheetData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4" sqref="G14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6.875" style="0" customWidth="1"/>
    <col min="4" max="4" width="54.875" style="0" customWidth="1"/>
    <col min="5" max="5" width="10.375" style="0" customWidth="1"/>
  </cols>
  <sheetData>
    <row r="1" spans="1:5" ht="15">
      <c r="A1" s="56"/>
      <c r="B1" s="56"/>
      <c r="C1" s="56"/>
      <c r="D1" s="458" t="s">
        <v>15</v>
      </c>
      <c r="E1" s="56"/>
    </row>
    <row r="2" spans="1:5" ht="15">
      <c r="A2" s="56"/>
      <c r="B2" s="56"/>
      <c r="C2" s="56"/>
      <c r="D2" s="458" t="s">
        <v>991</v>
      </c>
      <c r="E2" s="56"/>
    </row>
    <row r="3" spans="1:5" ht="15">
      <c r="A3" s="56"/>
      <c r="B3" s="56"/>
      <c r="C3" s="56"/>
      <c r="D3" s="458" t="s">
        <v>120</v>
      </c>
      <c r="E3" s="56"/>
    </row>
    <row r="4" spans="1:5" ht="15">
      <c r="A4" s="56"/>
      <c r="B4" s="56"/>
      <c r="C4" s="56"/>
      <c r="D4" s="458"/>
      <c r="E4" s="56"/>
    </row>
    <row r="5" spans="1:5" ht="15">
      <c r="A5" s="56"/>
      <c r="B5" s="56"/>
      <c r="C5" s="584" t="s">
        <v>207</v>
      </c>
      <c r="D5" s="458"/>
      <c r="E5" s="56"/>
    </row>
    <row r="6" spans="1:5" ht="14.25">
      <c r="A6" s="56"/>
      <c r="B6" s="56"/>
      <c r="C6" s="584" t="s">
        <v>208</v>
      </c>
      <c r="D6" s="56"/>
      <c r="E6" s="56"/>
    </row>
    <row r="7" spans="1:5" ht="14.25">
      <c r="A7" s="56"/>
      <c r="B7" s="56"/>
      <c r="C7" s="56" t="s">
        <v>466</v>
      </c>
      <c r="D7" s="584" t="s">
        <v>600</v>
      </c>
      <c r="E7" s="56"/>
    </row>
    <row r="8" spans="1:5" ht="15" thickBot="1">
      <c r="A8" s="56"/>
      <c r="B8" s="56"/>
      <c r="C8" s="56"/>
      <c r="D8" s="584" t="s">
        <v>466</v>
      </c>
      <c r="E8" s="56" t="s">
        <v>83</v>
      </c>
    </row>
    <row r="9" spans="1:5" ht="15.75" thickBot="1" thickTop="1">
      <c r="A9" s="585" t="s">
        <v>44</v>
      </c>
      <c r="B9" s="586" t="s">
        <v>703</v>
      </c>
      <c r="C9" s="587" t="s">
        <v>1011</v>
      </c>
      <c r="D9" s="586" t="s">
        <v>209</v>
      </c>
      <c r="E9" s="586" t="s">
        <v>43</v>
      </c>
    </row>
    <row r="10" spans="1:5" ht="39" thickTop="1">
      <c r="A10" s="588">
        <v>1</v>
      </c>
      <c r="B10" s="464">
        <v>630</v>
      </c>
      <c r="C10" s="464">
        <v>63003</v>
      </c>
      <c r="D10" s="745" t="s">
        <v>899</v>
      </c>
      <c r="E10" s="589">
        <v>3400</v>
      </c>
    </row>
    <row r="11" spans="1:5" ht="38.25">
      <c r="A11" s="125">
        <v>2</v>
      </c>
      <c r="B11" s="174">
        <v>754</v>
      </c>
      <c r="C11" s="174">
        <v>75415</v>
      </c>
      <c r="D11" s="746" t="s">
        <v>900</v>
      </c>
      <c r="E11" s="747">
        <v>4000</v>
      </c>
    </row>
    <row r="12" spans="1:5" ht="25.5">
      <c r="A12" s="125">
        <v>3</v>
      </c>
      <c r="B12" s="174">
        <v>851</v>
      </c>
      <c r="C12" s="174">
        <v>85154</v>
      </c>
      <c r="D12" s="746" t="s">
        <v>903</v>
      </c>
      <c r="E12" s="747">
        <v>31000</v>
      </c>
    </row>
    <row r="13" spans="1:5" ht="12.75">
      <c r="A13" s="125">
        <v>4</v>
      </c>
      <c r="B13" s="174">
        <v>853</v>
      </c>
      <c r="C13" s="174">
        <v>85311</v>
      </c>
      <c r="D13" s="174" t="s">
        <v>210</v>
      </c>
      <c r="E13" s="747">
        <v>6000</v>
      </c>
    </row>
    <row r="14" spans="1:5" ht="25.5">
      <c r="A14" s="125">
        <v>5</v>
      </c>
      <c r="B14" s="174">
        <v>854</v>
      </c>
      <c r="C14" s="174">
        <v>85418</v>
      </c>
      <c r="D14" s="746" t="s">
        <v>902</v>
      </c>
      <c r="E14" s="747">
        <v>93412</v>
      </c>
    </row>
    <row r="15" spans="1:5" ht="51">
      <c r="A15" s="125">
        <v>6</v>
      </c>
      <c r="B15" s="174">
        <v>921</v>
      </c>
      <c r="C15" s="174">
        <v>92105</v>
      </c>
      <c r="D15" s="746" t="s">
        <v>901</v>
      </c>
      <c r="E15" s="747">
        <v>12000</v>
      </c>
    </row>
    <row r="16" spans="1:5" ht="38.25">
      <c r="A16" s="588">
        <v>7</v>
      </c>
      <c r="B16" s="464">
        <v>926</v>
      </c>
      <c r="C16" s="464">
        <v>92605</v>
      </c>
      <c r="D16" s="745" t="s">
        <v>898</v>
      </c>
      <c r="E16" s="589">
        <v>108600</v>
      </c>
    </row>
    <row r="17" spans="1:5" ht="13.5" thickBot="1">
      <c r="A17" s="588" t="s">
        <v>466</v>
      </c>
      <c r="B17" s="464" t="s">
        <v>466</v>
      </c>
      <c r="C17" s="464"/>
      <c r="D17" s="464"/>
      <c r="E17" s="589"/>
    </row>
    <row r="18" spans="1:5" ht="14.25" thickBot="1" thickTop="1">
      <c r="A18" s="590"/>
      <c r="B18" s="591"/>
      <c r="C18" s="591"/>
      <c r="D18" s="591" t="s">
        <v>216</v>
      </c>
      <c r="E18" s="592">
        <f>SUM(E10:E17)</f>
        <v>258412</v>
      </c>
    </row>
    <row r="19" spans="1:5" ht="13.5" thickTop="1">
      <c r="A19" s="56"/>
      <c r="B19" s="56"/>
      <c r="C19" s="56"/>
      <c r="D19" s="56" t="s">
        <v>217</v>
      </c>
      <c r="E19" s="128">
        <f>SUM(E12)</f>
        <v>31000</v>
      </c>
    </row>
    <row r="20" spans="1:5" ht="12.75">
      <c r="A20" s="56"/>
      <c r="B20" s="56"/>
      <c r="C20" s="56"/>
      <c r="D20" s="56"/>
      <c r="E20" s="56"/>
    </row>
    <row r="21" spans="1:5" ht="12.75">
      <c r="A21" s="56"/>
      <c r="B21" s="56"/>
      <c r="C21" s="56"/>
      <c r="D21" s="56"/>
      <c r="E21" s="56"/>
    </row>
    <row r="22" spans="1:5" ht="12.75">
      <c r="A22" s="56"/>
      <c r="B22" s="56"/>
      <c r="C22" s="56"/>
      <c r="D22" s="56"/>
      <c r="E22" s="56"/>
    </row>
    <row r="23" spans="1:5" ht="12.75">
      <c r="A23" s="56"/>
      <c r="B23" s="56"/>
      <c r="C23" s="56"/>
      <c r="D23" s="56"/>
      <c r="E23" s="56"/>
    </row>
    <row r="24" spans="1:5" ht="12.75">
      <c r="A24" s="56"/>
      <c r="B24" s="56"/>
      <c r="C24" s="56"/>
      <c r="D24" s="489" t="s">
        <v>466</v>
      </c>
      <c r="E24" s="56"/>
    </row>
    <row r="25" spans="1:5" ht="12.75">
      <c r="A25" s="56"/>
      <c r="B25" s="56"/>
      <c r="C25" s="56"/>
      <c r="D25" s="489"/>
      <c r="E25" s="56"/>
    </row>
    <row r="26" spans="1:5" ht="12.75">
      <c r="A26" s="56"/>
      <c r="B26" s="56"/>
      <c r="C26" s="56"/>
      <c r="D26" s="489" t="s">
        <v>466</v>
      </c>
      <c r="E26" s="56"/>
    </row>
  </sheetData>
  <printOptions/>
  <pageMargins left="1.3779527559055118" right="0.7874015748031497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5.625" style="0" customWidth="1"/>
    <col min="4" max="4" width="6.375" style="0" customWidth="1"/>
    <col min="8" max="8" width="8.125" style="0" customWidth="1"/>
    <col min="9" max="9" width="7.875" style="0" customWidth="1"/>
    <col min="10" max="10" width="10.125" style="0" customWidth="1"/>
    <col min="12" max="12" width="6.375" style="0" customWidth="1"/>
    <col min="13" max="13" width="7.375" style="0" customWidth="1"/>
    <col min="14" max="14" width="8.25390625" style="0" customWidth="1"/>
    <col min="15" max="15" width="7.75390625" style="0" customWidth="1"/>
    <col min="17" max="17" width="7.875" style="0" customWidth="1"/>
    <col min="19" max="19" width="8.125" style="0" customWidth="1"/>
    <col min="21" max="21" width="4.625" style="0" customWidth="1"/>
  </cols>
  <sheetData>
    <row r="1" spans="1:21" ht="12.75">
      <c r="A1" s="305"/>
      <c r="B1" s="305" t="s">
        <v>24</v>
      </c>
      <c r="C1" s="305"/>
      <c r="D1" s="305"/>
      <c r="E1" s="305"/>
      <c r="F1" s="305"/>
      <c r="G1" s="305"/>
      <c r="H1" s="305"/>
      <c r="I1" s="305"/>
      <c r="J1" s="305" t="s">
        <v>466</v>
      </c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12.75">
      <c r="A2" s="305"/>
      <c r="B2" s="305" t="s">
        <v>991</v>
      </c>
      <c r="C2" s="305"/>
      <c r="D2" s="305"/>
      <c r="E2" s="305"/>
      <c r="F2" s="305"/>
      <c r="G2" s="305"/>
      <c r="H2" s="305"/>
      <c r="I2" s="305"/>
      <c r="J2" s="305" t="s">
        <v>466</v>
      </c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 ht="12.75">
      <c r="A3" s="305"/>
      <c r="B3" s="346" t="s">
        <v>117</v>
      </c>
      <c r="C3" s="305"/>
      <c r="D3" s="305"/>
      <c r="E3" s="305"/>
      <c r="F3" s="305"/>
      <c r="G3" s="305"/>
      <c r="H3" s="305"/>
      <c r="I3" s="305"/>
      <c r="J3" s="305" t="s">
        <v>466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ht="12.75">
      <c r="A4" s="305"/>
      <c r="B4" s="305" t="s">
        <v>466</v>
      </c>
      <c r="C4" s="305"/>
      <c r="D4" s="305"/>
      <c r="E4" s="346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13.5" thickBot="1">
      <c r="A5" s="347" t="s">
        <v>335</v>
      </c>
      <c r="B5" s="348"/>
      <c r="C5" s="348"/>
      <c r="D5" s="348"/>
      <c r="E5" s="348"/>
      <c r="F5" s="348"/>
      <c r="G5" s="348"/>
      <c r="H5" s="348"/>
      <c r="I5" s="348"/>
      <c r="J5" s="348" t="s">
        <v>83</v>
      </c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</row>
    <row r="6" spans="1:21" ht="14.25" thickBot="1" thickTop="1">
      <c r="A6" s="349" t="s">
        <v>466</v>
      </c>
      <c r="B6" s="350" t="s">
        <v>466</v>
      </c>
      <c r="C6" s="351" t="s">
        <v>466</v>
      </c>
      <c r="D6" s="350" t="s">
        <v>466</v>
      </c>
      <c r="E6" s="352"/>
      <c r="F6" s="352"/>
      <c r="G6" s="352"/>
      <c r="H6" s="350"/>
      <c r="I6" s="352" t="s">
        <v>466</v>
      </c>
      <c r="J6" s="577" t="s">
        <v>998</v>
      </c>
      <c r="K6" s="353"/>
      <c r="L6" s="354" t="s">
        <v>871</v>
      </c>
      <c r="M6" s="353"/>
      <c r="N6" s="354" t="s">
        <v>466</v>
      </c>
      <c r="O6" s="353"/>
      <c r="P6" s="349" t="s">
        <v>998</v>
      </c>
      <c r="Q6" s="355" t="s">
        <v>466</v>
      </c>
      <c r="R6" s="353" t="s">
        <v>196</v>
      </c>
      <c r="S6" s="353"/>
      <c r="T6" s="353"/>
      <c r="U6" s="349"/>
    </row>
    <row r="7" spans="1:21" ht="13.5" thickTop="1">
      <c r="A7" s="356"/>
      <c r="B7" s="356"/>
      <c r="C7" s="348"/>
      <c r="D7" s="356" t="s">
        <v>466</v>
      </c>
      <c r="E7" s="357" t="s">
        <v>999</v>
      </c>
      <c r="F7" s="357" t="s">
        <v>1000</v>
      </c>
      <c r="G7" s="358" t="s">
        <v>1001</v>
      </c>
      <c r="H7" s="356" t="s">
        <v>1002</v>
      </c>
      <c r="I7" s="358" t="s">
        <v>1003</v>
      </c>
      <c r="J7" s="360" t="s">
        <v>1004</v>
      </c>
      <c r="K7" s="348" t="s">
        <v>1005</v>
      </c>
      <c r="L7" s="349" t="s">
        <v>1006</v>
      </c>
      <c r="M7" s="358" t="s">
        <v>1006</v>
      </c>
      <c r="N7" s="349" t="s">
        <v>1005</v>
      </c>
      <c r="O7" s="361" t="s">
        <v>1007</v>
      </c>
      <c r="P7" s="356" t="s">
        <v>396</v>
      </c>
      <c r="Q7" s="362" t="s">
        <v>1008</v>
      </c>
      <c r="R7" s="363">
        <v>2006</v>
      </c>
      <c r="S7" s="361" t="s">
        <v>1008</v>
      </c>
      <c r="T7" s="359">
        <v>2007</v>
      </c>
      <c r="U7" s="358" t="s">
        <v>1009</v>
      </c>
    </row>
    <row r="8" spans="1:21" ht="12.75">
      <c r="A8" s="364" t="s">
        <v>868</v>
      </c>
      <c r="B8" s="364" t="s">
        <v>1010</v>
      </c>
      <c r="C8" s="365" t="s">
        <v>703</v>
      </c>
      <c r="D8" s="364" t="s">
        <v>1011</v>
      </c>
      <c r="E8" s="357" t="s">
        <v>1012</v>
      </c>
      <c r="F8" s="357" t="s">
        <v>1013</v>
      </c>
      <c r="G8" s="358" t="s">
        <v>1014</v>
      </c>
      <c r="H8" s="410" t="s">
        <v>1006</v>
      </c>
      <c r="I8" s="358" t="s">
        <v>1015</v>
      </c>
      <c r="J8" s="360" t="s">
        <v>1016</v>
      </c>
      <c r="K8" s="348" t="s">
        <v>1017</v>
      </c>
      <c r="L8" s="356" t="s">
        <v>1017</v>
      </c>
      <c r="M8" s="358" t="s">
        <v>1019</v>
      </c>
      <c r="N8" s="356" t="s">
        <v>1018</v>
      </c>
      <c r="O8" s="367" t="s">
        <v>1020</v>
      </c>
      <c r="P8" s="356" t="s">
        <v>1021</v>
      </c>
      <c r="Q8" s="368" t="s">
        <v>1002</v>
      </c>
      <c r="R8" s="363" t="s">
        <v>466</v>
      </c>
      <c r="S8" s="368" t="s">
        <v>1022</v>
      </c>
      <c r="T8" s="366"/>
      <c r="U8" s="357" t="s">
        <v>1023</v>
      </c>
    </row>
    <row r="9" spans="1:21" ht="12.75">
      <c r="A9" s="356"/>
      <c r="B9" s="356"/>
      <c r="C9" s="348"/>
      <c r="D9" s="356"/>
      <c r="E9" s="357" t="s">
        <v>1013</v>
      </c>
      <c r="F9" s="357" t="s">
        <v>1024</v>
      </c>
      <c r="G9" s="358" t="s">
        <v>306</v>
      </c>
      <c r="H9" s="356" t="s">
        <v>466</v>
      </c>
      <c r="I9" s="358" t="s">
        <v>1026</v>
      </c>
      <c r="J9" s="722" t="s">
        <v>152</v>
      </c>
      <c r="K9" s="348" t="s">
        <v>1027</v>
      </c>
      <c r="L9" s="356" t="s">
        <v>1028</v>
      </c>
      <c r="M9" s="358" t="s">
        <v>1029</v>
      </c>
      <c r="N9" s="356" t="s">
        <v>1030</v>
      </c>
      <c r="O9" s="367" t="s">
        <v>1031</v>
      </c>
      <c r="P9" s="356" t="s">
        <v>198</v>
      </c>
      <c r="Q9" s="369" t="s">
        <v>1005</v>
      </c>
      <c r="R9" s="369" t="s">
        <v>1005</v>
      </c>
      <c r="S9" s="369" t="s">
        <v>1005</v>
      </c>
      <c r="T9" s="370" t="s">
        <v>1033</v>
      </c>
      <c r="U9" s="357" t="s">
        <v>1034</v>
      </c>
    </row>
    <row r="10" spans="1:21" ht="12.75">
      <c r="A10" s="356"/>
      <c r="B10" s="356"/>
      <c r="C10" s="348"/>
      <c r="D10" s="356"/>
      <c r="E10" s="358"/>
      <c r="F10" s="358"/>
      <c r="G10" s="358" t="s">
        <v>1035</v>
      </c>
      <c r="H10" s="358"/>
      <c r="I10" s="358" t="s">
        <v>1036</v>
      </c>
      <c r="J10" s="360" t="s">
        <v>1024</v>
      </c>
      <c r="K10" s="348"/>
      <c r="L10" s="356" t="s">
        <v>1038</v>
      </c>
      <c r="M10" s="358" t="s">
        <v>1039</v>
      </c>
      <c r="N10" s="356" t="s">
        <v>1040</v>
      </c>
      <c r="O10" s="367" t="s">
        <v>466</v>
      </c>
      <c r="P10" s="356" t="s">
        <v>320</v>
      </c>
      <c r="Q10" s="364" t="s">
        <v>1041</v>
      </c>
      <c r="R10" s="356" t="s">
        <v>1042</v>
      </c>
      <c r="S10" s="357" t="s">
        <v>1041</v>
      </c>
      <c r="T10" s="357" t="s">
        <v>1043</v>
      </c>
      <c r="U10" s="358"/>
    </row>
    <row r="11" spans="1:21" ht="13.5" thickBot="1">
      <c r="A11" s="356"/>
      <c r="B11" s="356"/>
      <c r="C11" s="348"/>
      <c r="D11" s="356"/>
      <c r="E11" s="358"/>
      <c r="F11" s="358"/>
      <c r="G11" s="358"/>
      <c r="H11" s="358"/>
      <c r="I11" s="358" t="s">
        <v>307</v>
      </c>
      <c r="J11" s="360" t="s">
        <v>319</v>
      </c>
      <c r="K11" s="348"/>
      <c r="L11" s="356"/>
      <c r="M11" s="358"/>
      <c r="N11" s="356" t="s">
        <v>1044</v>
      </c>
      <c r="O11" s="367" t="s">
        <v>466</v>
      </c>
      <c r="P11" s="356" t="s">
        <v>321</v>
      </c>
      <c r="Q11" s="356"/>
      <c r="R11" s="364" t="s">
        <v>1037</v>
      </c>
      <c r="S11" s="358"/>
      <c r="T11" s="357" t="s">
        <v>1037</v>
      </c>
      <c r="U11" s="358"/>
    </row>
    <row r="12" spans="1:21" ht="14.25" thickBot="1" thickTop="1">
      <c r="A12" s="371">
        <v>1</v>
      </c>
      <c r="B12" s="372">
        <v>2</v>
      </c>
      <c r="C12" s="354">
        <v>3</v>
      </c>
      <c r="D12" s="372">
        <v>4</v>
      </c>
      <c r="E12" s="373">
        <v>5</v>
      </c>
      <c r="F12" s="373">
        <v>6</v>
      </c>
      <c r="G12" s="373">
        <v>7</v>
      </c>
      <c r="H12" s="373">
        <v>8</v>
      </c>
      <c r="I12" s="373">
        <v>9</v>
      </c>
      <c r="J12" s="374">
        <v>10</v>
      </c>
      <c r="K12" s="354">
        <v>11</v>
      </c>
      <c r="L12" s="372">
        <v>12</v>
      </c>
      <c r="M12" s="373">
        <v>13</v>
      </c>
      <c r="N12" s="372">
        <v>14</v>
      </c>
      <c r="O12" s="375">
        <v>15</v>
      </c>
      <c r="P12" s="372">
        <v>16</v>
      </c>
      <c r="Q12" s="372">
        <v>17</v>
      </c>
      <c r="R12" s="372">
        <v>18</v>
      </c>
      <c r="S12" s="373">
        <v>19</v>
      </c>
      <c r="T12" s="373">
        <v>20</v>
      </c>
      <c r="U12" s="373">
        <v>21</v>
      </c>
    </row>
    <row r="13" spans="1:21" ht="13.5" thickTop="1">
      <c r="A13" s="376">
        <v>1</v>
      </c>
      <c r="B13" s="377" t="s">
        <v>188</v>
      </c>
      <c r="C13" s="378" t="s">
        <v>509</v>
      </c>
      <c r="D13" s="379" t="s">
        <v>519</v>
      </c>
      <c r="E13" s="380" t="s">
        <v>32</v>
      </c>
      <c r="F13" s="381">
        <v>836110</v>
      </c>
      <c r="G13" s="381">
        <v>47473</v>
      </c>
      <c r="H13" s="381">
        <v>0</v>
      </c>
      <c r="I13" s="381">
        <v>0</v>
      </c>
      <c r="J13" s="382">
        <f>SUM(K13:O13)</f>
        <v>128546</v>
      </c>
      <c r="K13" s="383">
        <v>128546</v>
      </c>
      <c r="L13" s="384">
        <v>0</v>
      </c>
      <c r="M13" s="387"/>
      <c r="N13" s="384"/>
      <c r="O13" s="385">
        <v>0</v>
      </c>
      <c r="P13" s="384">
        <f>SUM(J13+I13)</f>
        <v>128546</v>
      </c>
      <c r="Q13" s="384">
        <v>0</v>
      </c>
      <c r="R13" s="386">
        <v>0</v>
      </c>
      <c r="S13" s="387">
        <v>0</v>
      </c>
      <c r="T13" s="387"/>
      <c r="U13" s="387" t="s">
        <v>1045</v>
      </c>
    </row>
    <row r="14" spans="1:21" ht="22.5">
      <c r="A14" s="779">
        <v>2</v>
      </c>
      <c r="B14" s="573" t="s">
        <v>317</v>
      </c>
      <c r="C14" s="563" t="s">
        <v>509</v>
      </c>
      <c r="D14" s="564" t="s">
        <v>519</v>
      </c>
      <c r="E14" s="565" t="s">
        <v>32</v>
      </c>
      <c r="F14" s="566">
        <v>143399</v>
      </c>
      <c r="G14" s="566">
        <v>28451</v>
      </c>
      <c r="H14" s="566"/>
      <c r="I14" s="566"/>
      <c r="J14" s="567">
        <f>SUM(K14:O14)</f>
        <v>0</v>
      </c>
      <c r="K14" s="568">
        <v>0</v>
      </c>
      <c r="L14" s="569"/>
      <c r="M14" s="572"/>
      <c r="N14" s="569"/>
      <c r="O14" s="570"/>
      <c r="P14" s="569">
        <f>SUM(J14+I14)</f>
        <v>0</v>
      </c>
      <c r="Q14" s="569"/>
      <c r="R14" s="571"/>
      <c r="S14" s="572">
        <v>114948</v>
      </c>
      <c r="T14" s="572"/>
      <c r="U14" s="572" t="s">
        <v>1045</v>
      </c>
    </row>
    <row r="15" spans="1:21" ht="12.75">
      <c r="A15" s="779">
        <v>3</v>
      </c>
      <c r="B15" s="388" t="s">
        <v>194</v>
      </c>
      <c r="C15" s="389" t="s">
        <v>509</v>
      </c>
      <c r="D15" s="390" t="s">
        <v>519</v>
      </c>
      <c r="E15" s="391" t="s">
        <v>32</v>
      </c>
      <c r="F15" s="392">
        <v>1488989</v>
      </c>
      <c r="G15" s="392"/>
      <c r="H15" s="392"/>
      <c r="I15" s="392"/>
      <c r="J15" s="393">
        <f aca="true" t="shared" si="0" ref="J15:J54">SUM(K15:O15)</f>
        <v>1488989</v>
      </c>
      <c r="K15" s="394">
        <v>245683</v>
      </c>
      <c r="L15" s="395"/>
      <c r="M15" s="398"/>
      <c r="N15" s="395">
        <v>1116742</v>
      </c>
      <c r="O15" s="396">
        <v>126564</v>
      </c>
      <c r="P15" s="395">
        <f aca="true" t="shared" si="1" ref="P15:P54">SUM(J15+I15)</f>
        <v>1488989</v>
      </c>
      <c r="Q15" s="395">
        <v>0</v>
      </c>
      <c r="R15" s="397"/>
      <c r="S15" s="398"/>
      <c r="T15" s="398"/>
      <c r="U15" s="398" t="s">
        <v>1045</v>
      </c>
    </row>
    <row r="16" spans="1:21" ht="12.75">
      <c r="A16" s="779">
        <v>4</v>
      </c>
      <c r="B16" s="409" t="s">
        <v>0</v>
      </c>
      <c r="C16" s="399" t="s">
        <v>509</v>
      </c>
      <c r="D16" s="400" t="s">
        <v>519</v>
      </c>
      <c r="E16" s="401" t="s">
        <v>32</v>
      </c>
      <c r="F16" s="402">
        <v>376952</v>
      </c>
      <c r="G16" s="402">
        <v>35116</v>
      </c>
      <c r="H16" s="402"/>
      <c r="I16" s="402"/>
      <c r="J16" s="403">
        <f t="shared" si="0"/>
        <v>341836</v>
      </c>
      <c r="K16" s="404">
        <v>0</v>
      </c>
      <c r="L16" s="405"/>
      <c r="M16" s="408"/>
      <c r="N16" s="405"/>
      <c r="O16" s="406">
        <v>341836</v>
      </c>
      <c r="P16" s="405">
        <f t="shared" si="1"/>
        <v>341836</v>
      </c>
      <c r="Q16" s="405"/>
      <c r="R16" s="407"/>
      <c r="S16" s="408"/>
      <c r="T16" s="408"/>
      <c r="U16" s="408"/>
    </row>
    <row r="17" spans="1:21" ht="12.75">
      <c r="A17" s="779">
        <v>5</v>
      </c>
      <c r="B17" s="388" t="s">
        <v>187</v>
      </c>
      <c r="C17" s="389" t="s">
        <v>509</v>
      </c>
      <c r="D17" s="390" t="s">
        <v>519</v>
      </c>
      <c r="E17" s="391" t="s">
        <v>25</v>
      </c>
      <c r="F17" s="392">
        <v>2020765</v>
      </c>
      <c r="G17" s="392">
        <v>13240</v>
      </c>
      <c r="H17" s="392">
        <v>0</v>
      </c>
      <c r="I17" s="392"/>
      <c r="J17" s="393">
        <f t="shared" si="0"/>
        <v>774639</v>
      </c>
      <c r="K17" s="394">
        <v>604119</v>
      </c>
      <c r="L17" s="395">
        <v>0</v>
      </c>
      <c r="M17" s="398">
        <v>0</v>
      </c>
      <c r="N17" s="395"/>
      <c r="O17" s="396">
        <v>170520</v>
      </c>
      <c r="P17" s="395">
        <f t="shared" si="1"/>
        <v>774639</v>
      </c>
      <c r="Q17" s="395">
        <v>0</v>
      </c>
      <c r="R17" s="397">
        <v>0</v>
      </c>
      <c r="S17" s="398">
        <v>0</v>
      </c>
      <c r="T17" s="398"/>
      <c r="U17" s="398" t="s">
        <v>1045</v>
      </c>
    </row>
    <row r="18" spans="1:21" ht="12.75">
      <c r="A18" s="779">
        <v>6</v>
      </c>
      <c r="B18" s="713" t="s">
        <v>189</v>
      </c>
      <c r="C18" s="563" t="s">
        <v>509</v>
      </c>
      <c r="D18" s="564" t="s">
        <v>519</v>
      </c>
      <c r="E18" s="565" t="s">
        <v>25</v>
      </c>
      <c r="F18" s="566">
        <v>460415</v>
      </c>
      <c r="G18" s="566">
        <v>6270</v>
      </c>
      <c r="H18" s="566"/>
      <c r="I18" s="566"/>
      <c r="J18" s="567">
        <f>SUM(K18:O18)</f>
        <v>174959</v>
      </c>
      <c r="K18" s="568">
        <v>174959</v>
      </c>
      <c r="L18" s="569"/>
      <c r="M18" s="572"/>
      <c r="N18" s="569"/>
      <c r="O18" s="570"/>
      <c r="P18" s="569">
        <f t="shared" si="1"/>
        <v>174959</v>
      </c>
      <c r="Q18" s="569">
        <v>0</v>
      </c>
      <c r="R18" s="571">
        <v>0</v>
      </c>
      <c r="S18" s="572"/>
      <c r="T18" s="572"/>
      <c r="U18" s="572" t="s">
        <v>1045</v>
      </c>
    </row>
    <row r="19" spans="1:21" ht="22.5">
      <c r="A19" s="779">
        <v>7</v>
      </c>
      <c r="B19" s="703" t="s">
        <v>190</v>
      </c>
      <c r="C19" s="704" t="s">
        <v>509</v>
      </c>
      <c r="D19" s="705" t="s">
        <v>519</v>
      </c>
      <c r="E19" s="706" t="s">
        <v>195</v>
      </c>
      <c r="F19" s="707">
        <v>2586849</v>
      </c>
      <c r="G19" s="707"/>
      <c r="H19" s="707"/>
      <c r="I19" s="707"/>
      <c r="J19" s="708">
        <f>SUM(K19:O19)</f>
        <v>3000</v>
      </c>
      <c r="K19" s="709">
        <v>3000</v>
      </c>
      <c r="L19" s="702"/>
      <c r="M19" s="712"/>
      <c r="N19" s="702"/>
      <c r="O19" s="710"/>
      <c r="P19" s="395">
        <f t="shared" si="1"/>
        <v>3000</v>
      </c>
      <c r="Q19" s="702">
        <v>806258</v>
      </c>
      <c r="R19" s="711">
        <v>1777591</v>
      </c>
      <c r="S19" s="712">
        <v>0</v>
      </c>
      <c r="T19" s="712">
        <v>0</v>
      </c>
      <c r="U19" s="712" t="s">
        <v>1045</v>
      </c>
    </row>
    <row r="20" spans="1:21" ht="12.75">
      <c r="A20" s="779">
        <v>8</v>
      </c>
      <c r="B20" s="701" t="s">
        <v>322</v>
      </c>
      <c r="C20" s="413" t="s">
        <v>509</v>
      </c>
      <c r="D20" s="414" t="s">
        <v>519</v>
      </c>
      <c r="E20" s="415" t="s">
        <v>308</v>
      </c>
      <c r="F20" s="416">
        <v>1171580</v>
      </c>
      <c r="G20" s="416">
        <v>0</v>
      </c>
      <c r="H20" s="416"/>
      <c r="I20" s="416"/>
      <c r="J20" s="411">
        <f>SUM(K20:O20)</f>
        <v>40000</v>
      </c>
      <c r="K20" s="417">
        <v>40000</v>
      </c>
      <c r="L20" s="418"/>
      <c r="M20" s="421"/>
      <c r="N20" s="418"/>
      <c r="O20" s="419"/>
      <c r="P20" s="428">
        <f t="shared" si="1"/>
        <v>40000</v>
      </c>
      <c r="Q20" s="418">
        <v>282895</v>
      </c>
      <c r="R20" s="420">
        <v>848685</v>
      </c>
      <c r="S20" s="421"/>
      <c r="T20" s="421"/>
      <c r="U20" s="421" t="s">
        <v>1045</v>
      </c>
    </row>
    <row r="21" spans="1:21" ht="12.75">
      <c r="A21" s="779">
        <v>9</v>
      </c>
      <c r="B21" s="701" t="s">
        <v>313</v>
      </c>
      <c r="C21" s="413" t="s">
        <v>556</v>
      </c>
      <c r="D21" s="414" t="s">
        <v>558</v>
      </c>
      <c r="E21" s="415" t="s">
        <v>195</v>
      </c>
      <c r="F21" s="416">
        <v>156700</v>
      </c>
      <c r="G21" s="416"/>
      <c r="H21" s="416"/>
      <c r="I21" s="416"/>
      <c r="J21" s="411">
        <f>SUM(K21:O21)</f>
        <v>50000</v>
      </c>
      <c r="K21" s="417">
        <v>50000</v>
      </c>
      <c r="L21" s="418"/>
      <c r="M21" s="421"/>
      <c r="N21" s="418"/>
      <c r="O21" s="419"/>
      <c r="P21" s="395">
        <f t="shared" si="1"/>
        <v>50000</v>
      </c>
      <c r="Q21" s="418">
        <v>106700</v>
      </c>
      <c r="R21" s="420"/>
      <c r="S21" s="421"/>
      <c r="T21" s="421"/>
      <c r="U21" s="421" t="s">
        <v>1045</v>
      </c>
    </row>
    <row r="22" spans="1:21" ht="14.25" customHeight="1">
      <c r="A22" s="779">
        <v>10</v>
      </c>
      <c r="B22" s="422" t="s">
        <v>211</v>
      </c>
      <c r="C22" s="423" t="s">
        <v>525</v>
      </c>
      <c r="D22" s="424" t="s">
        <v>526</v>
      </c>
      <c r="E22" s="425" t="s">
        <v>32</v>
      </c>
      <c r="F22" s="426">
        <v>73457</v>
      </c>
      <c r="G22" s="426">
        <v>37500</v>
      </c>
      <c r="H22" s="426"/>
      <c r="I22" s="426">
        <v>0</v>
      </c>
      <c r="J22" s="411">
        <f t="shared" si="0"/>
        <v>36435</v>
      </c>
      <c r="K22" s="427">
        <v>36435</v>
      </c>
      <c r="L22" s="428"/>
      <c r="M22" s="430">
        <v>0</v>
      </c>
      <c r="N22" s="428"/>
      <c r="O22" s="429"/>
      <c r="P22" s="412">
        <f t="shared" si="1"/>
        <v>36435</v>
      </c>
      <c r="Q22" s="428">
        <v>0</v>
      </c>
      <c r="R22" s="428">
        <v>0</v>
      </c>
      <c r="S22" s="430">
        <v>0</v>
      </c>
      <c r="T22" s="430"/>
      <c r="U22" s="430" t="s">
        <v>214</v>
      </c>
    </row>
    <row r="23" spans="1:21" ht="14.25" customHeight="1">
      <c r="A23" s="779">
        <v>11</v>
      </c>
      <c r="B23" s="422" t="s">
        <v>118</v>
      </c>
      <c r="C23" s="423" t="s">
        <v>525</v>
      </c>
      <c r="D23" s="424" t="s">
        <v>526</v>
      </c>
      <c r="E23" s="425" t="s">
        <v>11</v>
      </c>
      <c r="F23" s="426">
        <v>20000</v>
      </c>
      <c r="G23" s="426"/>
      <c r="H23" s="426"/>
      <c r="I23" s="426"/>
      <c r="J23" s="411">
        <f t="shared" si="0"/>
        <v>20000</v>
      </c>
      <c r="K23" s="427">
        <v>20000</v>
      </c>
      <c r="L23" s="428"/>
      <c r="M23" s="430"/>
      <c r="N23" s="428"/>
      <c r="O23" s="429"/>
      <c r="P23" s="412">
        <f t="shared" si="1"/>
        <v>20000</v>
      </c>
      <c r="Q23" s="428"/>
      <c r="R23" s="428"/>
      <c r="S23" s="430"/>
      <c r="T23" s="430"/>
      <c r="U23" s="430" t="s">
        <v>214</v>
      </c>
    </row>
    <row r="24" spans="1:21" ht="14.25" customHeight="1">
      <c r="A24" s="779">
        <v>12</v>
      </c>
      <c r="B24" s="422" t="s">
        <v>212</v>
      </c>
      <c r="C24" s="423" t="s">
        <v>525</v>
      </c>
      <c r="D24" s="424" t="s">
        <v>526</v>
      </c>
      <c r="E24" s="425" t="s">
        <v>32</v>
      </c>
      <c r="F24" s="426">
        <v>100000</v>
      </c>
      <c r="G24" s="426">
        <v>70000</v>
      </c>
      <c r="H24" s="426"/>
      <c r="I24" s="426">
        <v>0</v>
      </c>
      <c r="J24" s="411">
        <f>SUM(K24:O24)</f>
        <v>30000</v>
      </c>
      <c r="K24" s="427">
        <v>30000</v>
      </c>
      <c r="L24" s="428"/>
      <c r="M24" s="430">
        <v>0</v>
      </c>
      <c r="N24" s="428"/>
      <c r="O24" s="429"/>
      <c r="P24" s="412">
        <f>SUM(J24+I24)</f>
        <v>30000</v>
      </c>
      <c r="Q24" s="428">
        <v>0</v>
      </c>
      <c r="R24" s="428">
        <v>0</v>
      </c>
      <c r="S24" s="430">
        <v>0</v>
      </c>
      <c r="T24" s="430"/>
      <c r="U24" s="430" t="s">
        <v>214</v>
      </c>
    </row>
    <row r="25" spans="1:21" ht="14.25" customHeight="1">
      <c r="A25" s="779">
        <v>13</v>
      </c>
      <c r="B25" s="422" t="s">
        <v>13</v>
      </c>
      <c r="C25" s="423" t="s">
        <v>525</v>
      </c>
      <c r="D25" s="424" t="s">
        <v>528</v>
      </c>
      <c r="E25" s="425" t="s">
        <v>32</v>
      </c>
      <c r="F25" s="426">
        <v>313859</v>
      </c>
      <c r="G25" s="426">
        <v>173849</v>
      </c>
      <c r="H25" s="426">
        <v>80000</v>
      </c>
      <c r="I25" s="426">
        <v>0</v>
      </c>
      <c r="J25" s="411">
        <f t="shared" si="0"/>
        <v>70000</v>
      </c>
      <c r="K25" s="427">
        <v>70000</v>
      </c>
      <c r="L25" s="428"/>
      <c r="M25" s="430">
        <v>0</v>
      </c>
      <c r="N25" s="428"/>
      <c r="O25" s="429"/>
      <c r="P25" s="412">
        <f t="shared" si="1"/>
        <v>70000</v>
      </c>
      <c r="Q25" s="428">
        <v>0</v>
      </c>
      <c r="R25" s="428">
        <v>0</v>
      </c>
      <c r="S25" s="430">
        <v>0</v>
      </c>
      <c r="T25" s="430"/>
      <c r="U25" s="430" t="s">
        <v>1045</v>
      </c>
    </row>
    <row r="26" spans="1:21" ht="12.75">
      <c r="A26" s="779">
        <v>14</v>
      </c>
      <c r="B26" s="422" t="s">
        <v>174</v>
      </c>
      <c r="C26" s="423" t="s">
        <v>525</v>
      </c>
      <c r="D26" s="424" t="s">
        <v>528</v>
      </c>
      <c r="E26" s="425" t="s">
        <v>25</v>
      </c>
      <c r="F26" s="426">
        <v>343772</v>
      </c>
      <c r="G26" s="426">
        <v>4972</v>
      </c>
      <c r="H26" s="426"/>
      <c r="I26" s="426">
        <v>0</v>
      </c>
      <c r="J26" s="411">
        <f t="shared" si="0"/>
        <v>0</v>
      </c>
      <c r="K26" s="427">
        <v>0</v>
      </c>
      <c r="L26" s="428"/>
      <c r="M26" s="430">
        <v>0</v>
      </c>
      <c r="N26" s="428"/>
      <c r="O26" s="429"/>
      <c r="P26" s="431">
        <f t="shared" si="1"/>
        <v>0</v>
      </c>
      <c r="Q26" s="428">
        <v>338800</v>
      </c>
      <c r="R26" s="428" t="s">
        <v>466</v>
      </c>
      <c r="S26" s="430">
        <v>0</v>
      </c>
      <c r="T26" s="430"/>
      <c r="U26" s="430" t="s">
        <v>1045</v>
      </c>
    </row>
    <row r="27" spans="1:21" ht="12.75">
      <c r="A27" s="779">
        <v>15</v>
      </c>
      <c r="B27" s="422" t="s">
        <v>310</v>
      </c>
      <c r="C27" s="423" t="s">
        <v>525</v>
      </c>
      <c r="D27" s="424" t="s">
        <v>528</v>
      </c>
      <c r="E27" s="425" t="s">
        <v>11</v>
      </c>
      <c r="F27" s="426">
        <v>550538</v>
      </c>
      <c r="G27" s="426">
        <v>0</v>
      </c>
      <c r="H27" s="426"/>
      <c r="I27" s="426">
        <v>0</v>
      </c>
      <c r="J27" s="411">
        <f t="shared" si="0"/>
        <v>137635</v>
      </c>
      <c r="K27" s="427">
        <v>137635</v>
      </c>
      <c r="L27" s="428"/>
      <c r="M27" s="430">
        <v>0</v>
      </c>
      <c r="N27" s="428"/>
      <c r="O27" s="429"/>
      <c r="P27" s="431">
        <f t="shared" si="1"/>
        <v>137635</v>
      </c>
      <c r="Q27" s="428">
        <v>0</v>
      </c>
      <c r="R27" s="428" t="s">
        <v>466</v>
      </c>
      <c r="S27" s="430">
        <v>0</v>
      </c>
      <c r="T27" s="430"/>
      <c r="U27" s="430" t="s">
        <v>1045</v>
      </c>
    </row>
    <row r="28" spans="1:21" ht="12.75">
      <c r="A28" s="779">
        <v>16</v>
      </c>
      <c r="B28" s="422" t="s">
        <v>311</v>
      </c>
      <c r="C28" s="423" t="s">
        <v>525</v>
      </c>
      <c r="D28" s="424" t="s">
        <v>528</v>
      </c>
      <c r="E28" s="425" t="s">
        <v>11</v>
      </c>
      <c r="F28" s="426">
        <v>133055</v>
      </c>
      <c r="G28" s="426">
        <v>0</v>
      </c>
      <c r="H28" s="426"/>
      <c r="I28" s="426">
        <v>0</v>
      </c>
      <c r="J28" s="411">
        <f>SUM(K28:O28)</f>
        <v>133055</v>
      </c>
      <c r="K28" s="427">
        <v>133055</v>
      </c>
      <c r="L28" s="428"/>
      <c r="M28" s="430">
        <v>0</v>
      </c>
      <c r="N28" s="428"/>
      <c r="O28" s="429"/>
      <c r="P28" s="431">
        <f>SUM(J28+I28)</f>
        <v>133055</v>
      </c>
      <c r="Q28" s="428">
        <v>0</v>
      </c>
      <c r="R28" s="428" t="s">
        <v>466</v>
      </c>
      <c r="S28" s="430">
        <v>0</v>
      </c>
      <c r="T28" s="430"/>
      <c r="U28" s="430" t="s">
        <v>1045</v>
      </c>
    </row>
    <row r="29" spans="1:21" ht="12.75">
      <c r="A29" s="779">
        <v>17</v>
      </c>
      <c r="B29" s="422" t="s">
        <v>323</v>
      </c>
      <c r="C29" s="423" t="s">
        <v>525</v>
      </c>
      <c r="D29" s="424" t="s">
        <v>528</v>
      </c>
      <c r="E29" s="425" t="s">
        <v>25</v>
      </c>
      <c r="F29" s="426">
        <v>22896</v>
      </c>
      <c r="G29" s="426">
        <v>10896</v>
      </c>
      <c r="H29" s="426"/>
      <c r="I29" s="426">
        <v>0</v>
      </c>
      <c r="J29" s="411">
        <f t="shared" si="0"/>
        <v>12000</v>
      </c>
      <c r="K29" s="427">
        <v>12000</v>
      </c>
      <c r="L29" s="428"/>
      <c r="M29" s="430">
        <v>0</v>
      </c>
      <c r="N29" s="428"/>
      <c r="O29" s="429"/>
      <c r="P29" s="431">
        <f t="shared" si="1"/>
        <v>12000</v>
      </c>
      <c r="Q29" s="428" t="s">
        <v>466</v>
      </c>
      <c r="R29" s="428" t="s">
        <v>466</v>
      </c>
      <c r="S29" s="430">
        <v>0</v>
      </c>
      <c r="T29" s="430"/>
      <c r="U29" s="430" t="s">
        <v>1045</v>
      </c>
    </row>
    <row r="30" spans="1:21" ht="12.75">
      <c r="A30" s="779">
        <v>18</v>
      </c>
      <c r="B30" s="422" t="s">
        <v>581</v>
      </c>
      <c r="C30" s="423" t="s">
        <v>525</v>
      </c>
      <c r="D30" s="424" t="s">
        <v>528</v>
      </c>
      <c r="E30" s="425" t="s">
        <v>11</v>
      </c>
      <c r="F30" s="426">
        <v>190000</v>
      </c>
      <c r="G30" s="426"/>
      <c r="H30" s="426"/>
      <c r="I30" s="426"/>
      <c r="J30" s="411">
        <f t="shared" si="0"/>
        <v>190000</v>
      </c>
      <c r="K30" s="427">
        <v>190000</v>
      </c>
      <c r="L30" s="428"/>
      <c r="M30" s="430"/>
      <c r="N30" s="428"/>
      <c r="O30" s="429"/>
      <c r="P30" s="431">
        <f t="shared" si="1"/>
        <v>190000</v>
      </c>
      <c r="Q30" s="428"/>
      <c r="R30" s="428"/>
      <c r="S30" s="430"/>
      <c r="T30" s="430"/>
      <c r="U30" s="430" t="s">
        <v>1045</v>
      </c>
    </row>
    <row r="31" spans="1:21" ht="12.75">
      <c r="A31" s="779">
        <v>19</v>
      </c>
      <c r="B31" s="422" t="s">
        <v>200</v>
      </c>
      <c r="C31" s="423" t="s">
        <v>845</v>
      </c>
      <c r="D31" s="424" t="s">
        <v>848</v>
      </c>
      <c r="E31" s="425" t="s">
        <v>11</v>
      </c>
      <c r="F31" s="426">
        <v>211050</v>
      </c>
      <c r="G31" s="426"/>
      <c r="H31" s="426"/>
      <c r="I31" s="426"/>
      <c r="J31" s="411">
        <f t="shared" si="0"/>
        <v>25000</v>
      </c>
      <c r="K31" s="427">
        <v>25000</v>
      </c>
      <c r="L31" s="428"/>
      <c r="M31" s="430"/>
      <c r="N31" s="428"/>
      <c r="O31" s="429"/>
      <c r="P31" s="431">
        <f t="shared" si="1"/>
        <v>25000</v>
      </c>
      <c r="Q31" s="428">
        <v>186050</v>
      </c>
      <c r="R31" s="428"/>
      <c r="S31" s="430"/>
      <c r="T31" s="430"/>
      <c r="U31" s="430" t="s">
        <v>1045</v>
      </c>
    </row>
    <row r="32" spans="1:21" ht="14.25" customHeight="1">
      <c r="A32" s="779">
        <v>20</v>
      </c>
      <c r="B32" s="422" t="s">
        <v>309</v>
      </c>
      <c r="C32" s="423" t="s">
        <v>530</v>
      </c>
      <c r="D32" s="424" t="s">
        <v>532</v>
      </c>
      <c r="E32" s="425" t="s">
        <v>11</v>
      </c>
      <c r="F32" s="426">
        <v>70000</v>
      </c>
      <c r="G32" s="426">
        <v>0</v>
      </c>
      <c r="H32" s="426"/>
      <c r="I32" s="426">
        <v>0</v>
      </c>
      <c r="J32" s="411">
        <f t="shared" si="0"/>
        <v>70000</v>
      </c>
      <c r="K32" s="427">
        <v>70000</v>
      </c>
      <c r="L32" s="428"/>
      <c r="M32" s="430">
        <v>0</v>
      </c>
      <c r="N32" s="428"/>
      <c r="O32" s="429"/>
      <c r="P32" s="412">
        <f t="shared" si="1"/>
        <v>70000</v>
      </c>
      <c r="Q32" s="428">
        <v>0</v>
      </c>
      <c r="R32" s="428">
        <v>0</v>
      </c>
      <c r="S32" s="430">
        <v>0</v>
      </c>
      <c r="T32" s="430"/>
      <c r="U32" s="430" t="s">
        <v>1045</v>
      </c>
    </row>
    <row r="33" spans="1:21" ht="12.75">
      <c r="A33" s="779">
        <v>21</v>
      </c>
      <c r="B33" s="422" t="s">
        <v>324</v>
      </c>
      <c r="C33" s="423" t="s">
        <v>535</v>
      </c>
      <c r="D33" s="424" t="s">
        <v>391</v>
      </c>
      <c r="E33" s="425" t="s">
        <v>11</v>
      </c>
      <c r="F33" s="426">
        <v>63809</v>
      </c>
      <c r="G33" s="426">
        <v>0</v>
      </c>
      <c r="H33" s="426"/>
      <c r="I33" s="426">
        <v>0</v>
      </c>
      <c r="J33" s="433">
        <f t="shared" si="0"/>
        <v>63809</v>
      </c>
      <c r="K33" s="427">
        <v>63809</v>
      </c>
      <c r="L33" s="428"/>
      <c r="M33" s="430"/>
      <c r="N33" s="428"/>
      <c r="O33" s="429"/>
      <c r="P33" s="431">
        <f t="shared" si="1"/>
        <v>63809</v>
      </c>
      <c r="Q33" s="428">
        <v>0</v>
      </c>
      <c r="R33" s="428"/>
      <c r="S33" s="430">
        <v>0</v>
      </c>
      <c r="T33" s="430"/>
      <c r="U33" s="430" t="s">
        <v>1045</v>
      </c>
    </row>
    <row r="34" spans="1:21" ht="12.75">
      <c r="A34" s="779">
        <v>22</v>
      </c>
      <c r="B34" s="422" t="s">
        <v>215</v>
      </c>
      <c r="C34" s="423" t="s">
        <v>541</v>
      </c>
      <c r="D34" s="424" t="s">
        <v>579</v>
      </c>
      <c r="E34" s="425" t="s">
        <v>25</v>
      </c>
      <c r="F34" s="426">
        <v>170072</v>
      </c>
      <c r="G34" s="426">
        <v>9000</v>
      </c>
      <c r="H34" s="426"/>
      <c r="I34" s="426">
        <v>0</v>
      </c>
      <c r="J34" s="433">
        <f>SUM(K34:O34)</f>
        <v>39268</v>
      </c>
      <c r="K34" s="427">
        <v>39268</v>
      </c>
      <c r="L34" s="428"/>
      <c r="M34" s="430"/>
      <c r="N34" s="428"/>
      <c r="O34" s="429"/>
      <c r="P34" s="431">
        <f>SUM(J34+I34)</f>
        <v>39268</v>
      </c>
      <c r="Q34" s="428"/>
      <c r="R34" s="428"/>
      <c r="S34" s="430"/>
      <c r="T34" s="430"/>
      <c r="U34" s="430" t="s">
        <v>214</v>
      </c>
    </row>
    <row r="35" spans="1:21" ht="12.75">
      <c r="A35" s="779">
        <v>23</v>
      </c>
      <c r="B35" s="422" t="s">
        <v>325</v>
      </c>
      <c r="C35" s="423" t="s">
        <v>541</v>
      </c>
      <c r="D35" s="424" t="s">
        <v>579</v>
      </c>
      <c r="E35" s="425" t="s">
        <v>11</v>
      </c>
      <c r="F35" s="426">
        <v>57000</v>
      </c>
      <c r="G35" s="426"/>
      <c r="H35" s="426"/>
      <c r="I35" s="426"/>
      <c r="J35" s="433">
        <f t="shared" si="0"/>
        <v>57000</v>
      </c>
      <c r="K35" s="427">
        <v>57000</v>
      </c>
      <c r="L35" s="428"/>
      <c r="M35" s="430"/>
      <c r="N35" s="428"/>
      <c r="O35" s="429"/>
      <c r="P35" s="431">
        <f t="shared" si="1"/>
        <v>57000</v>
      </c>
      <c r="Q35" s="428"/>
      <c r="R35" s="428"/>
      <c r="S35" s="430"/>
      <c r="T35" s="430"/>
      <c r="U35" s="430" t="s">
        <v>1045</v>
      </c>
    </row>
    <row r="36" spans="1:21" ht="12.75">
      <c r="A36" s="779">
        <v>24</v>
      </c>
      <c r="B36" s="422" t="s">
        <v>134</v>
      </c>
      <c r="C36" s="423" t="s">
        <v>603</v>
      </c>
      <c r="D36" s="424" t="s">
        <v>605</v>
      </c>
      <c r="E36" s="425" t="s">
        <v>12</v>
      </c>
      <c r="F36" s="426">
        <v>520421</v>
      </c>
      <c r="G36" s="426">
        <v>50000</v>
      </c>
      <c r="H36" s="426"/>
      <c r="I36" s="426"/>
      <c r="J36" s="433">
        <f t="shared" si="0"/>
        <v>191143</v>
      </c>
      <c r="K36" s="427">
        <v>191143</v>
      </c>
      <c r="L36" s="428"/>
      <c r="M36" s="430">
        <v>0</v>
      </c>
      <c r="N36" s="428"/>
      <c r="O36" s="429">
        <v>0</v>
      </c>
      <c r="P36" s="431">
        <f t="shared" si="1"/>
        <v>191143</v>
      </c>
      <c r="Q36" s="428">
        <v>229278</v>
      </c>
      <c r="R36" s="428">
        <v>0</v>
      </c>
      <c r="S36" s="430">
        <v>0</v>
      </c>
      <c r="T36" s="430"/>
      <c r="U36" s="430" t="s">
        <v>1045</v>
      </c>
    </row>
    <row r="37" spans="1:21" ht="12.75">
      <c r="A37" s="779">
        <v>25</v>
      </c>
      <c r="B37" s="422" t="s">
        <v>29</v>
      </c>
      <c r="C37" s="423" t="s">
        <v>623</v>
      </c>
      <c r="D37" s="424" t="s">
        <v>624</v>
      </c>
      <c r="E37" s="425" t="s">
        <v>12</v>
      </c>
      <c r="F37" s="426">
        <v>2298320</v>
      </c>
      <c r="G37" s="426">
        <v>29585</v>
      </c>
      <c r="H37" s="426"/>
      <c r="I37" s="426"/>
      <c r="J37" s="432">
        <f t="shared" si="0"/>
        <v>508320</v>
      </c>
      <c r="K37" s="427">
        <v>508320</v>
      </c>
      <c r="L37" s="428">
        <v>0</v>
      </c>
      <c r="M37" s="430"/>
      <c r="N37" s="428"/>
      <c r="O37" s="429">
        <v>0</v>
      </c>
      <c r="P37" s="431">
        <f t="shared" si="1"/>
        <v>508320</v>
      </c>
      <c r="Q37" s="428">
        <v>500000</v>
      </c>
      <c r="R37" s="428"/>
      <c r="S37" s="430"/>
      <c r="T37" s="430"/>
      <c r="U37" s="430" t="s">
        <v>1045</v>
      </c>
    </row>
    <row r="38" spans="1:21" ht="12.75">
      <c r="A38" s="779">
        <v>26</v>
      </c>
      <c r="B38" s="422" t="s">
        <v>314</v>
      </c>
      <c r="C38" s="423" t="s">
        <v>623</v>
      </c>
      <c r="D38" s="424" t="s">
        <v>630</v>
      </c>
      <c r="E38" s="425" t="s">
        <v>11</v>
      </c>
      <c r="F38" s="426">
        <v>20000</v>
      </c>
      <c r="G38" s="426"/>
      <c r="H38" s="426"/>
      <c r="I38" s="426"/>
      <c r="J38" s="432">
        <f t="shared" si="0"/>
        <v>11000</v>
      </c>
      <c r="K38" s="427">
        <v>11000</v>
      </c>
      <c r="L38" s="428">
        <v>0</v>
      </c>
      <c r="M38" s="430"/>
      <c r="N38" s="428"/>
      <c r="O38" s="429">
        <v>0</v>
      </c>
      <c r="P38" s="431">
        <f t="shared" si="1"/>
        <v>11000</v>
      </c>
      <c r="Q38" s="428">
        <v>0</v>
      </c>
      <c r="R38" s="428" t="s">
        <v>466</v>
      </c>
      <c r="S38" s="430">
        <v>0</v>
      </c>
      <c r="T38" s="430"/>
      <c r="U38" s="430" t="s">
        <v>1045</v>
      </c>
    </row>
    <row r="39" spans="1:21" ht="12.75">
      <c r="A39" s="779">
        <v>27</v>
      </c>
      <c r="B39" s="422" t="s">
        <v>752</v>
      </c>
      <c r="C39" s="423" t="s">
        <v>661</v>
      </c>
      <c r="D39" s="424" t="s">
        <v>663</v>
      </c>
      <c r="E39" s="425" t="s">
        <v>11</v>
      </c>
      <c r="F39" s="426">
        <v>111838</v>
      </c>
      <c r="G39" s="426">
        <v>27963</v>
      </c>
      <c r="H39" s="426"/>
      <c r="I39" s="426"/>
      <c r="J39" s="433">
        <f t="shared" si="0"/>
        <v>36838</v>
      </c>
      <c r="K39" s="427">
        <v>36838</v>
      </c>
      <c r="L39" s="428"/>
      <c r="M39" s="430"/>
      <c r="N39" s="428"/>
      <c r="O39" s="429"/>
      <c r="P39" s="431">
        <f t="shared" si="1"/>
        <v>36838</v>
      </c>
      <c r="Q39" s="418">
        <v>37000</v>
      </c>
      <c r="R39" s="418"/>
      <c r="S39" s="430">
        <v>38000</v>
      </c>
      <c r="T39" s="430"/>
      <c r="U39" s="430" t="s">
        <v>1045</v>
      </c>
    </row>
    <row r="40" spans="1:21" ht="12.75">
      <c r="A40" s="779">
        <v>28</v>
      </c>
      <c r="B40" s="422" t="s">
        <v>327</v>
      </c>
      <c r="C40" s="423" t="s">
        <v>661</v>
      </c>
      <c r="D40" s="424" t="s">
        <v>663</v>
      </c>
      <c r="E40" s="425" t="s">
        <v>11</v>
      </c>
      <c r="F40" s="426">
        <v>6000</v>
      </c>
      <c r="G40" s="426"/>
      <c r="H40" s="426"/>
      <c r="I40" s="426"/>
      <c r="J40" s="433">
        <f t="shared" si="0"/>
        <v>6000</v>
      </c>
      <c r="K40" s="427">
        <v>6000</v>
      </c>
      <c r="L40" s="428"/>
      <c r="M40" s="430"/>
      <c r="N40" s="428"/>
      <c r="O40" s="429"/>
      <c r="P40" s="431">
        <f t="shared" si="1"/>
        <v>6000</v>
      </c>
      <c r="Q40" s="418"/>
      <c r="R40" s="418"/>
      <c r="S40" s="430"/>
      <c r="T40" s="430"/>
      <c r="U40" s="430" t="s">
        <v>1045</v>
      </c>
    </row>
    <row r="41" spans="1:21" ht="12.75">
      <c r="A41" s="779">
        <v>29</v>
      </c>
      <c r="B41" s="422" t="s">
        <v>468</v>
      </c>
      <c r="C41" s="423" t="s">
        <v>661</v>
      </c>
      <c r="D41" s="424" t="s">
        <v>145</v>
      </c>
      <c r="E41" s="425" t="s">
        <v>195</v>
      </c>
      <c r="F41" s="426">
        <v>1062850</v>
      </c>
      <c r="G41" s="426"/>
      <c r="H41" s="426"/>
      <c r="I41" s="426"/>
      <c r="J41" s="433">
        <f t="shared" si="0"/>
        <v>531425</v>
      </c>
      <c r="K41" s="427">
        <v>531425</v>
      </c>
      <c r="L41" s="428"/>
      <c r="M41" s="430"/>
      <c r="N41" s="428"/>
      <c r="O41" s="429"/>
      <c r="P41" s="431">
        <f t="shared" si="1"/>
        <v>531425</v>
      </c>
      <c r="Q41" s="418">
        <v>531425</v>
      </c>
      <c r="R41" s="418"/>
      <c r="S41" s="430"/>
      <c r="T41" s="430"/>
      <c r="U41" s="430" t="s">
        <v>214</v>
      </c>
    </row>
    <row r="42" spans="1:21" ht="12.75">
      <c r="A42" s="779">
        <v>30</v>
      </c>
      <c r="B42" s="422" t="s">
        <v>328</v>
      </c>
      <c r="C42" s="423" t="s">
        <v>562</v>
      </c>
      <c r="D42" s="424" t="s">
        <v>299</v>
      </c>
      <c r="E42" s="425" t="s">
        <v>11</v>
      </c>
      <c r="F42" s="426">
        <v>10000</v>
      </c>
      <c r="G42" s="426"/>
      <c r="H42" s="426"/>
      <c r="I42" s="426"/>
      <c r="J42" s="433">
        <f t="shared" si="0"/>
        <v>10000</v>
      </c>
      <c r="K42" s="427">
        <v>10000</v>
      </c>
      <c r="L42" s="428"/>
      <c r="M42" s="430"/>
      <c r="N42" s="428"/>
      <c r="O42" s="429"/>
      <c r="P42" s="431">
        <f t="shared" si="1"/>
        <v>10000</v>
      </c>
      <c r="Q42" s="418"/>
      <c r="R42" s="418"/>
      <c r="S42" s="430"/>
      <c r="T42" s="430"/>
      <c r="U42" s="430" t="s">
        <v>1045</v>
      </c>
    </row>
    <row r="43" spans="1:21" ht="12.75">
      <c r="A43" s="779">
        <v>31</v>
      </c>
      <c r="B43" s="422" t="s">
        <v>333</v>
      </c>
      <c r="C43" s="423" t="s">
        <v>654</v>
      </c>
      <c r="D43" s="424" t="s">
        <v>920</v>
      </c>
      <c r="E43" s="425" t="s">
        <v>11</v>
      </c>
      <c r="F43" s="426">
        <v>101500</v>
      </c>
      <c r="G43" s="426"/>
      <c r="H43" s="426"/>
      <c r="I43" s="426"/>
      <c r="J43" s="433">
        <f t="shared" si="0"/>
        <v>101500</v>
      </c>
      <c r="K43" s="427">
        <v>20000</v>
      </c>
      <c r="L43" s="428"/>
      <c r="M43" s="430">
        <v>81500</v>
      </c>
      <c r="N43" s="428"/>
      <c r="O43" s="429"/>
      <c r="P43" s="431">
        <f t="shared" si="1"/>
        <v>101500</v>
      </c>
      <c r="Q43" s="418"/>
      <c r="R43" s="418"/>
      <c r="S43" s="430"/>
      <c r="T43" s="430"/>
      <c r="U43" s="430" t="s">
        <v>1045</v>
      </c>
    </row>
    <row r="44" spans="1:21" ht="12.75">
      <c r="A44" s="779">
        <v>32</v>
      </c>
      <c r="B44" s="422" t="s">
        <v>312</v>
      </c>
      <c r="C44" s="423" t="s">
        <v>673</v>
      </c>
      <c r="D44" s="424" t="s">
        <v>677</v>
      </c>
      <c r="E44" s="425" t="s">
        <v>195</v>
      </c>
      <c r="F44" s="426">
        <v>1757664</v>
      </c>
      <c r="G44" s="426">
        <v>0</v>
      </c>
      <c r="H44" s="426"/>
      <c r="I44" s="426"/>
      <c r="J44" s="433">
        <f t="shared" si="0"/>
        <v>544340</v>
      </c>
      <c r="K44" s="427">
        <v>87720</v>
      </c>
      <c r="L44" s="428"/>
      <c r="M44" s="430">
        <v>0</v>
      </c>
      <c r="N44" s="428"/>
      <c r="O44" s="429">
        <v>456620</v>
      </c>
      <c r="P44" s="431">
        <f t="shared" si="1"/>
        <v>544340</v>
      </c>
      <c r="Q44" s="428">
        <v>121324</v>
      </c>
      <c r="R44" s="428">
        <v>1092000</v>
      </c>
      <c r="S44" s="430">
        <v>0</v>
      </c>
      <c r="T44" s="430"/>
      <c r="U44" s="430" t="s">
        <v>1045</v>
      </c>
    </row>
    <row r="45" spans="1:21" ht="12.75">
      <c r="A45" s="779">
        <v>33</v>
      </c>
      <c r="B45" s="422" t="s">
        <v>329</v>
      </c>
      <c r="C45" s="423" t="s">
        <v>673</v>
      </c>
      <c r="D45" s="424" t="s">
        <v>679</v>
      </c>
      <c r="E45" s="425" t="s">
        <v>25</v>
      </c>
      <c r="F45" s="426">
        <v>128000</v>
      </c>
      <c r="G45" s="426">
        <v>33000</v>
      </c>
      <c r="H45" s="426"/>
      <c r="I45" s="426"/>
      <c r="J45" s="433">
        <f t="shared" si="0"/>
        <v>95000</v>
      </c>
      <c r="K45" s="427">
        <v>25000</v>
      </c>
      <c r="L45" s="428"/>
      <c r="M45" s="430">
        <v>70000</v>
      </c>
      <c r="N45" s="428"/>
      <c r="O45" s="429"/>
      <c r="P45" s="431">
        <f t="shared" si="1"/>
        <v>95000</v>
      </c>
      <c r="Q45" s="428"/>
      <c r="R45" s="428"/>
      <c r="S45" s="430">
        <v>0</v>
      </c>
      <c r="T45" s="430"/>
      <c r="U45" s="430" t="s">
        <v>1045</v>
      </c>
    </row>
    <row r="46" spans="1:21" ht="12.75">
      <c r="A46" s="779">
        <v>34</v>
      </c>
      <c r="B46" s="422" t="s">
        <v>315</v>
      </c>
      <c r="C46" s="423" t="s">
        <v>673</v>
      </c>
      <c r="D46" s="424" t="s">
        <v>684</v>
      </c>
      <c r="E46" s="425" t="s">
        <v>25</v>
      </c>
      <c r="F46" s="426">
        <v>63643</v>
      </c>
      <c r="G46" s="426">
        <v>38023</v>
      </c>
      <c r="H46" s="426"/>
      <c r="I46" s="426"/>
      <c r="J46" s="433">
        <f>SUM(K46:O46)</f>
        <v>25620</v>
      </c>
      <c r="K46" s="427">
        <v>25620</v>
      </c>
      <c r="L46" s="428">
        <v>0</v>
      </c>
      <c r="M46" s="430"/>
      <c r="N46" s="428"/>
      <c r="O46" s="429"/>
      <c r="P46" s="431">
        <f>SUM(J46+I46)</f>
        <v>25620</v>
      </c>
      <c r="Q46" s="428"/>
      <c r="R46" s="428"/>
      <c r="S46" s="430"/>
      <c r="T46" s="430"/>
      <c r="U46" s="430" t="s">
        <v>1045</v>
      </c>
    </row>
    <row r="47" spans="1:21" s="56" customFormat="1" ht="12.75">
      <c r="A47" s="779">
        <v>35</v>
      </c>
      <c r="B47" s="422" t="s">
        <v>30</v>
      </c>
      <c r="C47" s="423" t="s">
        <v>673</v>
      </c>
      <c r="D47" s="424" t="s">
        <v>686</v>
      </c>
      <c r="E47" s="425" t="s">
        <v>12</v>
      </c>
      <c r="F47" s="426">
        <v>159212</v>
      </c>
      <c r="G47" s="426"/>
      <c r="H47" s="426"/>
      <c r="I47" s="426"/>
      <c r="J47" s="433">
        <f t="shared" si="0"/>
        <v>0</v>
      </c>
      <c r="K47" s="427">
        <v>0</v>
      </c>
      <c r="L47" s="428">
        <v>0</v>
      </c>
      <c r="M47" s="430">
        <v>0</v>
      </c>
      <c r="N47" s="428"/>
      <c r="O47" s="429">
        <v>0</v>
      </c>
      <c r="P47" s="431">
        <f t="shared" si="1"/>
        <v>0</v>
      </c>
      <c r="Q47" s="428">
        <v>159212</v>
      </c>
      <c r="R47" s="428"/>
      <c r="S47" s="430">
        <v>0</v>
      </c>
      <c r="T47" s="430"/>
      <c r="U47" s="430" t="s">
        <v>1045</v>
      </c>
    </row>
    <row r="48" spans="1:21" s="56" customFormat="1" ht="12.75">
      <c r="A48" s="779">
        <v>36</v>
      </c>
      <c r="B48" s="422" t="s">
        <v>199</v>
      </c>
      <c r="C48" s="423" t="s">
        <v>673</v>
      </c>
      <c r="D48" s="424" t="s">
        <v>686</v>
      </c>
      <c r="E48" s="425" t="s">
        <v>11</v>
      </c>
      <c r="F48" s="426">
        <v>747724</v>
      </c>
      <c r="G48" s="426">
        <v>0</v>
      </c>
      <c r="H48" s="426"/>
      <c r="I48" s="426"/>
      <c r="J48" s="433">
        <f t="shared" si="0"/>
        <v>285907</v>
      </c>
      <c r="K48" s="427">
        <v>285907</v>
      </c>
      <c r="L48" s="428"/>
      <c r="M48" s="430"/>
      <c r="N48" s="428"/>
      <c r="O48" s="429"/>
      <c r="P48" s="431">
        <f t="shared" si="1"/>
        <v>285907</v>
      </c>
      <c r="Q48" s="428"/>
      <c r="R48" s="428"/>
      <c r="S48" s="430"/>
      <c r="T48" s="430"/>
      <c r="U48" s="430" t="s">
        <v>1045</v>
      </c>
    </row>
    <row r="49" spans="1:21" s="56" customFormat="1" ht="12.75">
      <c r="A49" s="779">
        <v>37</v>
      </c>
      <c r="B49" s="422" t="s">
        <v>316</v>
      </c>
      <c r="C49" s="423" t="s">
        <v>673</v>
      </c>
      <c r="D49" s="424" t="s">
        <v>686</v>
      </c>
      <c r="E49" s="425" t="s">
        <v>195</v>
      </c>
      <c r="F49" s="426">
        <v>2040000</v>
      </c>
      <c r="G49" s="426">
        <v>16000</v>
      </c>
      <c r="H49" s="426"/>
      <c r="I49" s="426"/>
      <c r="J49" s="433">
        <f>SUM(K49:O49)</f>
        <v>100000</v>
      </c>
      <c r="K49" s="427">
        <v>100000</v>
      </c>
      <c r="L49" s="428"/>
      <c r="M49" s="430"/>
      <c r="N49" s="428"/>
      <c r="O49" s="429"/>
      <c r="P49" s="431">
        <f>SUM(J49+I49)</f>
        <v>100000</v>
      </c>
      <c r="Q49" s="428">
        <v>1924000</v>
      </c>
      <c r="R49" s="428"/>
      <c r="S49" s="430"/>
      <c r="T49" s="430"/>
      <c r="U49" s="430" t="s">
        <v>1045</v>
      </c>
    </row>
    <row r="50" spans="1:21" s="56" customFormat="1" ht="12.75">
      <c r="A50" s="779">
        <v>38</v>
      </c>
      <c r="B50" s="422" t="s">
        <v>173</v>
      </c>
      <c r="C50" s="423" t="s">
        <v>674</v>
      </c>
      <c r="D50" s="424" t="s">
        <v>690</v>
      </c>
      <c r="E50" s="425" t="s">
        <v>25</v>
      </c>
      <c r="F50" s="426">
        <v>310056</v>
      </c>
      <c r="G50" s="426">
        <v>25620</v>
      </c>
      <c r="H50" s="426"/>
      <c r="I50" s="426"/>
      <c r="J50" s="433">
        <f>SUM(K50:O50)</f>
        <v>284436</v>
      </c>
      <c r="K50" s="427">
        <v>284436</v>
      </c>
      <c r="L50" s="428"/>
      <c r="M50" s="430"/>
      <c r="N50" s="428"/>
      <c r="O50" s="429"/>
      <c r="P50" s="431">
        <f>SUM(J50+I50)</f>
        <v>284436</v>
      </c>
      <c r="Q50" s="418">
        <v>0</v>
      </c>
      <c r="R50" s="418"/>
      <c r="S50" s="430"/>
      <c r="T50" s="430"/>
      <c r="U50" s="430" t="s">
        <v>582</v>
      </c>
    </row>
    <row r="51" spans="1:21" s="56" customFormat="1" ht="13.5" customHeight="1">
      <c r="A51" s="779">
        <v>39</v>
      </c>
      <c r="B51" s="545" t="s">
        <v>318</v>
      </c>
      <c r="C51" s="423" t="s">
        <v>674</v>
      </c>
      <c r="D51" s="424" t="s">
        <v>995</v>
      </c>
      <c r="E51" s="425" t="s">
        <v>195</v>
      </c>
      <c r="F51" s="426">
        <v>475000</v>
      </c>
      <c r="G51" s="426">
        <v>0</v>
      </c>
      <c r="H51" s="426"/>
      <c r="I51" s="426"/>
      <c r="J51" s="433">
        <f>SUM(K51:O51)</f>
        <v>25000</v>
      </c>
      <c r="K51" s="427">
        <v>25000</v>
      </c>
      <c r="L51" s="428"/>
      <c r="M51" s="430"/>
      <c r="N51" s="428"/>
      <c r="O51" s="429"/>
      <c r="P51" s="431">
        <f>SUM(J51+I51)</f>
        <v>25000</v>
      </c>
      <c r="Q51" s="418">
        <v>450000</v>
      </c>
      <c r="R51" s="418"/>
      <c r="S51" s="430"/>
      <c r="T51" s="430"/>
      <c r="U51" s="430" t="s">
        <v>1045</v>
      </c>
    </row>
    <row r="52" spans="1:21" s="56" customFormat="1" ht="21.75" customHeight="1">
      <c r="A52" s="779">
        <v>40</v>
      </c>
      <c r="B52" s="545" t="s">
        <v>332</v>
      </c>
      <c r="C52" s="423" t="s">
        <v>674</v>
      </c>
      <c r="D52" s="424" t="s">
        <v>995</v>
      </c>
      <c r="E52" s="425" t="s">
        <v>12</v>
      </c>
      <c r="F52" s="426">
        <v>1600925</v>
      </c>
      <c r="G52" s="426">
        <v>28760</v>
      </c>
      <c r="H52" s="426"/>
      <c r="I52" s="426"/>
      <c r="J52" s="433">
        <f t="shared" si="0"/>
        <v>393536</v>
      </c>
      <c r="K52" s="427">
        <v>393536</v>
      </c>
      <c r="L52" s="428"/>
      <c r="M52" s="430"/>
      <c r="N52" s="428"/>
      <c r="O52" s="429"/>
      <c r="P52" s="431">
        <f t="shared" si="1"/>
        <v>393536</v>
      </c>
      <c r="Q52" s="418"/>
      <c r="R52" s="418"/>
      <c r="S52" s="430"/>
      <c r="T52" s="430"/>
      <c r="U52" s="430" t="s">
        <v>1045</v>
      </c>
    </row>
    <row r="53" spans="1:21" ht="12.75">
      <c r="A53" s="779">
        <v>41</v>
      </c>
      <c r="B53" s="422" t="s">
        <v>330</v>
      </c>
      <c r="C53" s="423" t="s">
        <v>695</v>
      </c>
      <c r="D53" s="424" t="s">
        <v>696</v>
      </c>
      <c r="E53" s="425" t="s">
        <v>11</v>
      </c>
      <c r="F53" s="426">
        <v>10000</v>
      </c>
      <c r="G53" s="426">
        <v>0</v>
      </c>
      <c r="H53" s="426"/>
      <c r="I53" s="426"/>
      <c r="J53" s="433">
        <f t="shared" si="0"/>
        <v>10000</v>
      </c>
      <c r="K53" s="427">
        <v>10000</v>
      </c>
      <c r="L53" s="428"/>
      <c r="M53" s="430"/>
      <c r="N53" s="428"/>
      <c r="O53" s="429"/>
      <c r="P53" s="431">
        <f t="shared" si="1"/>
        <v>10000</v>
      </c>
      <c r="Q53" s="418">
        <v>0</v>
      </c>
      <c r="R53" s="418"/>
      <c r="S53" s="430"/>
      <c r="T53" s="430"/>
      <c r="U53" s="430" t="s">
        <v>31</v>
      </c>
    </row>
    <row r="54" spans="1:21" ht="13.5" thickBot="1">
      <c r="A54" s="779">
        <v>42</v>
      </c>
      <c r="B54" s="422" t="s">
        <v>331</v>
      </c>
      <c r="C54" s="423" t="s">
        <v>695</v>
      </c>
      <c r="D54" s="424" t="s">
        <v>699</v>
      </c>
      <c r="E54" s="425" t="s">
        <v>195</v>
      </c>
      <c r="F54" s="426">
        <v>3000000</v>
      </c>
      <c r="G54" s="426"/>
      <c r="H54" s="426"/>
      <c r="I54" s="426"/>
      <c r="J54" s="433">
        <f t="shared" si="0"/>
        <v>100000</v>
      </c>
      <c r="K54" s="427">
        <v>100000</v>
      </c>
      <c r="L54" s="428"/>
      <c r="M54" s="430">
        <v>0</v>
      </c>
      <c r="N54" s="428"/>
      <c r="O54" s="429">
        <v>0</v>
      </c>
      <c r="P54" s="431">
        <f t="shared" si="1"/>
        <v>100000</v>
      </c>
      <c r="Q54" s="418">
        <v>0</v>
      </c>
      <c r="R54" s="418"/>
      <c r="S54" s="430"/>
      <c r="T54" s="430"/>
      <c r="U54" s="430" t="s">
        <v>1045</v>
      </c>
    </row>
    <row r="55" spans="1:21" ht="14.25" thickBot="1" thickTop="1">
      <c r="A55" s="434"/>
      <c r="B55" s="435" t="s">
        <v>36</v>
      </c>
      <c r="C55" s="436"/>
      <c r="D55" s="434"/>
      <c r="E55" s="436"/>
      <c r="F55" s="437">
        <f aca="true" t="shared" si="2" ref="F55:U55">SUM(F13:F54)</f>
        <v>25984420</v>
      </c>
      <c r="G55" s="437">
        <f t="shared" si="2"/>
        <v>685718</v>
      </c>
      <c r="H55" s="437">
        <f t="shared" si="2"/>
        <v>80000</v>
      </c>
      <c r="I55" s="437">
        <f t="shared" si="2"/>
        <v>0</v>
      </c>
      <c r="J55" s="438">
        <f t="shared" si="2"/>
        <v>7146236</v>
      </c>
      <c r="K55" s="714">
        <f t="shared" si="2"/>
        <v>4782454</v>
      </c>
      <c r="L55" s="439">
        <f t="shared" si="2"/>
        <v>0</v>
      </c>
      <c r="M55" s="717">
        <f t="shared" si="2"/>
        <v>151500</v>
      </c>
      <c r="N55" s="439">
        <f t="shared" si="2"/>
        <v>1116742</v>
      </c>
      <c r="O55" s="439">
        <f t="shared" si="2"/>
        <v>1095540</v>
      </c>
      <c r="P55" s="439">
        <f t="shared" si="2"/>
        <v>7146236</v>
      </c>
      <c r="Q55" s="439">
        <f t="shared" si="2"/>
        <v>5672942</v>
      </c>
      <c r="R55" s="439">
        <f t="shared" si="2"/>
        <v>3718276</v>
      </c>
      <c r="S55" s="439">
        <f t="shared" si="2"/>
        <v>152948</v>
      </c>
      <c r="T55" s="439">
        <f t="shared" si="2"/>
        <v>0</v>
      </c>
      <c r="U55" s="439">
        <f t="shared" si="2"/>
        <v>0</v>
      </c>
    </row>
    <row r="56" spans="1:21" ht="13.5" thickTop="1">
      <c r="A56" s="440"/>
      <c r="B56" s="441" t="s">
        <v>115</v>
      </c>
      <c r="C56" s="442">
        <v>900</v>
      </c>
      <c r="D56" s="442">
        <v>90017</v>
      </c>
      <c r="E56" s="441">
        <v>2005</v>
      </c>
      <c r="F56" s="443">
        <v>18000</v>
      </c>
      <c r="G56" s="443"/>
      <c r="H56" s="443"/>
      <c r="I56" s="441"/>
      <c r="J56" s="444">
        <f>SUM(K56:O56)</f>
        <v>18000</v>
      </c>
      <c r="K56" s="715">
        <v>18000</v>
      </c>
      <c r="L56" s="720"/>
      <c r="M56" s="718"/>
      <c r="N56" s="441"/>
      <c r="O56" s="441"/>
      <c r="P56" s="445">
        <f>SUM(J56+I56)</f>
        <v>18000</v>
      </c>
      <c r="Q56" s="443"/>
      <c r="R56" s="443"/>
      <c r="S56" s="443"/>
      <c r="T56" s="443"/>
      <c r="U56" s="446" t="s">
        <v>1045</v>
      </c>
    </row>
    <row r="57" spans="1:21" ht="13.5" thickBot="1">
      <c r="A57" s="447"/>
      <c r="B57" s="448" t="s">
        <v>37</v>
      </c>
      <c r="C57" s="449">
        <v>700</v>
      </c>
      <c r="D57" s="449">
        <v>70021</v>
      </c>
      <c r="E57" s="448" t="s">
        <v>38</v>
      </c>
      <c r="F57" s="450">
        <v>602000</v>
      </c>
      <c r="G57" s="450">
        <v>79389</v>
      </c>
      <c r="H57" s="450"/>
      <c r="I57" s="448">
        <v>0</v>
      </c>
      <c r="J57" s="451">
        <f>SUM(K57:N57)</f>
        <v>522611</v>
      </c>
      <c r="K57" s="716">
        <v>522611</v>
      </c>
      <c r="L57" s="721"/>
      <c r="M57" s="719"/>
      <c r="N57" s="448"/>
      <c r="O57" s="447"/>
      <c r="P57" s="452">
        <f>SUM(J57+I57)</f>
        <v>522611</v>
      </c>
      <c r="Q57" s="450">
        <v>0</v>
      </c>
      <c r="R57" s="450"/>
      <c r="S57" s="450"/>
      <c r="T57" s="450"/>
      <c r="U57" s="450" t="s">
        <v>39</v>
      </c>
    </row>
    <row r="58" spans="1:21" ht="14.25" thickBot="1" thickTop="1">
      <c r="A58" s="453"/>
      <c r="B58" s="454" t="s">
        <v>40</v>
      </c>
      <c r="C58" s="453"/>
      <c r="D58" s="453"/>
      <c r="E58" s="453"/>
      <c r="F58" s="455"/>
      <c r="G58" s="455"/>
      <c r="H58" s="455"/>
      <c r="I58" s="456">
        <f aca="true" t="shared" si="3" ref="I58:T58">SUM(I55:I57)</f>
        <v>0</v>
      </c>
      <c r="J58" s="456">
        <f t="shared" si="3"/>
        <v>7686847</v>
      </c>
      <c r="K58" s="456">
        <f t="shared" si="3"/>
        <v>5323065</v>
      </c>
      <c r="L58" s="455">
        <f t="shared" si="3"/>
        <v>0</v>
      </c>
      <c r="M58" s="457">
        <f t="shared" si="3"/>
        <v>151500</v>
      </c>
      <c r="N58" s="455">
        <f t="shared" si="3"/>
        <v>1116742</v>
      </c>
      <c r="O58" s="455">
        <f t="shared" si="3"/>
        <v>1095540</v>
      </c>
      <c r="P58" s="455">
        <f t="shared" si="3"/>
        <v>7686847</v>
      </c>
      <c r="Q58" s="455">
        <f t="shared" si="3"/>
        <v>5672942</v>
      </c>
      <c r="R58" s="455">
        <f t="shared" si="3"/>
        <v>3718276</v>
      </c>
      <c r="S58" s="455">
        <f t="shared" si="3"/>
        <v>152948</v>
      </c>
      <c r="T58" s="455">
        <f t="shared" si="3"/>
        <v>0</v>
      </c>
      <c r="U58" s="455" t="s">
        <v>466</v>
      </c>
    </row>
    <row r="59" spans="1:21" ht="13.5" thickTop="1">
      <c r="A59" s="56"/>
      <c r="B59" s="56"/>
      <c r="C59" s="56"/>
      <c r="D59" s="56"/>
      <c r="E59" s="56"/>
      <c r="F59" s="56"/>
      <c r="G59" s="56"/>
      <c r="H59" s="56"/>
      <c r="I59" s="56"/>
      <c r="J59" s="128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0" ht="12.75">
      <c r="A60" s="56"/>
      <c r="B60" s="56" t="s">
        <v>466</v>
      </c>
      <c r="C60" s="56"/>
      <c r="D60" s="56"/>
      <c r="E60" s="56"/>
      <c r="F60" s="56"/>
      <c r="G60" s="56"/>
      <c r="H60" s="56"/>
      <c r="I60" s="56" t="s">
        <v>466</v>
      </c>
      <c r="J60" s="128" t="s">
        <v>466</v>
      </c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1" ht="12.75">
      <c r="A61" s="56"/>
      <c r="B61" s="56"/>
      <c r="C61" s="56"/>
      <c r="D61" s="56"/>
      <c r="E61" s="56"/>
      <c r="F61" s="56"/>
      <c r="G61" s="56"/>
      <c r="H61" s="56"/>
      <c r="I61" s="56" t="s">
        <v>466</v>
      </c>
      <c r="J61" s="128" t="s">
        <v>466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12.75">
      <c r="A62" s="56"/>
      <c r="B62" s="56" t="s">
        <v>466</v>
      </c>
      <c r="C62" s="56"/>
      <c r="D62" s="56"/>
      <c r="E62" s="56"/>
      <c r="F62" s="56"/>
      <c r="G62" s="56"/>
      <c r="H62" s="56"/>
      <c r="I62" s="56" t="s">
        <v>466</v>
      </c>
      <c r="J62" s="128" t="s">
        <v>466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</sheetData>
  <printOptions/>
  <pageMargins left="0.984251968503937" right="0.3937007874015748" top="0.5905511811023623" bottom="0.7874015748031497" header="0.5118110236220472" footer="0.5118110236220472"/>
  <pageSetup horizontalDpi="300" verticalDpi="300"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3" sqref="B3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5" width="11.00390625" style="0" customWidth="1"/>
  </cols>
  <sheetData>
    <row r="1" spans="1:5" ht="15">
      <c r="A1" s="56"/>
      <c r="B1" s="56" t="s">
        <v>913</v>
      </c>
      <c r="C1" s="56" t="s">
        <v>466</v>
      </c>
      <c r="D1" s="458" t="s">
        <v>466</v>
      </c>
      <c r="E1" s="458" t="s">
        <v>466</v>
      </c>
    </row>
    <row r="2" spans="1:5" ht="15">
      <c r="A2" s="56"/>
      <c r="B2" s="56" t="s">
        <v>16</v>
      </c>
      <c r="C2" s="56" t="s">
        <v>466</v>
      </c>
      <c r="D2" s="458" t="s">
        <v>466</v>
      </c>
      <c r="E2" s="458" t="s">
        <v>466</v>
      </c>
    </row>
    <row r="3" spans="1:5" ht="15">
      <c r="A3" s="56"/>
      <c r="B3" s="56" t="s">
        <v>991</v>
      </c>
      <c r="C3" s="56"/>
      <c r="D3" s="458"/>
      <c r="E3" s="458"/>
    </row>
    <row r="4" spans="1:5" ht="15">
      <c r="A4" s="56"/>
      <c r="B4" s="56" t="s">
        <v>119</v>
      </c>
      <c r="C4" s="56"/>
      <c r="D4" s="458"/>
      <c r="E4" s="458"/>
    </row>
    <row r="5" spans="1:5" ht="15">
      <c r="A5" s="56"/>
      <c r="B5" s="56"/>
      <c r="C5" s="56"/>
      <c r="D5" s="458"/>
      <c r="E5" s="458"/>
    </row>
    <row r="6" spans="1:5" ht="12.75">
      <c r="A6" s="56"/>
      <c r="B6" s="56"/>
      <c r="C6" s="56"/>
      <c r="D6" s="56"/>
      <c r="E6" s="56"/>
    </row>
    <row r="7" spans="1:5" ht="15.75">
      <c r="A7" s="158" t="s">
        <v>904</v>
      </c>
      <c r="B7" s="56"/>
      <c r="C7" s="56"/>
      <c r="D7" s="56"/>
      <c r="E7" s="56"/>
    </row>
    <row r="8" spans="1:5" ht="15.75">
      <c r="A8" s="158" t="s">
        <v>41</v>
      </c>
      <c r="B8" s="56"/>
      <c r="C8" s="56"/>
      <c r="D8" s="56"/>
      <c r="E8" s="56"/>
    </row>
    <row r="9" spans="1:5" ht="15.75">
      <c r="A9" s="158" t="s">
        <v>42</v>
      </c>
      <c r="B9" s="56"/>
      <c r="C9" s="56"/>
      <c r="D9" s="56"/>
      <c r="E9" s="56"/>
    </row>
    <row r="10" spans="1:5" ht="13.5" thickBot="1">
      <c r="A10" s="56"/>
      <c r="B10" s="56"/>
      <c r="C10" s="56"/>
      <c r="D10" s="56" t="s">
        <v>754</v>
      </c>
      <c r="E10" s="56"/>
    </row>
    <row r="11" spans="1:5" ht="13.5" thickTop="1">
      <c r="A11" s="459" t="s">
        <v>44</v>
      </c>
      <c r="B11" s="460" t="s">
        <v>45</v>
      </c>
      <c r="C11" s="515" t="s">
        <v>46</v>
      </c>
      <c r="D11" s="461" t="s">
        <v>584</v>
      </c>
      <c r="E11" s="461" t="s">
        <v>863</v>
      </c>
    </row>
    <row r="12" spans="1:5" ht="12.75">
      <c r="A12" s="462"/>
      <c r="B12" s="464"/>
      <c r="C12" s="463" t="s">
        <v>466</v>
      </c>
      <c r="D12" s="465" t="s">
        <v>585</v>
      </c>
      <c r="E12" s="465" t="s">
        <v>461</v>
      </c>
    </row>
    <row r="13" spans="1:5" ht="13.5" thickBot="1">
      <c r="A13" s="466"/>
      <c r="B13" s="467"/>
      <c r="C13" s="467"/>
      <c r="D13" s="468" t="s">
        <v>1032</v>
      </c>
      <c r="E13" s="468" t="s">
        <v>152</v>
      </c>
    </row>
    <row r="14" spans="1:5" ht="15.75" thickTop="1">
      <c r="A14" s="469" t="s">
        <v>442</v>
      </c>
      <c r="B14" s="470" t="s">
        <v>47</v>
      </c>
      <c r="C14" s="470"/>
      <c r="D14" s="472">
        <v>34025411</v>
      </c>
      <c r="E14" s="472">
        <f>'zał.nr 1 dochody '!G179</f>
        <v>36633498</v>
      </c>
    </row>
    <row r="15" spans="1:5" ht="15.75" thickBot="1">
      <c r="A15" s="473" t="s">
        <v>443</v>
      </c>
      <c r="B15" s="474" t="s">
        <v>48</v>
      </c>
      <c r="C15" s="474"/>
      <c r="D15" s="475">
        <v>34781954</v>
      </c>
      <c r="E15" s="472">
        <f>'zał.nr 2 wydatki'!E529</f>
        <v>40051661</v>
      </c>
    </row>
    <row r="16" spans="1:5" ht="15.75" thickTop="1">
      <c r="A16" s="469" t="s">
        <v>49</v>
      </c>
      <c r="B16" s="470" t="s">
        <v>50</v>
      </c>
      <c r="C16" s="470"/>
      <c r="D16" s="540">
        <f>D15-D17</f>
        <v>29503060</v>
      </c>
      <c r="E16" s="540">
        <f>E15-E17</f>
        <v>32099866</v>
      </c>
    </row>
    <row r="17" spans="1:5" ht="15.75" thickBot="1">
      <c r="A17" s="469" t="s">
        <v>51</v>
      </c>
      <c r="B17" s="470" t="s">
        <v>52</v>
      </c>
      <c r="C17" s="470"/>
      <c r="D17" s="471">
        <v>5278894</v>
      </c>
      <c r="E17" s="471">
        <f>'zał.nr 2 wydatki'!E531</f>
        <v>7951795</v>
      </c>
    </row>
    <row r="18" spans="1:5" ht="16.5" thickBot="1" thickTop="1">
      <c r="A18" s="476" t="s">
        <v>444</v>
      </c>
      <c r="B18" s="477" t="s">
        <v>53</v>
      </c>
      <c r="C18" s="478">
        <v>957</v>
      </c>
      <c r="D18" s="479">
        <f>SUM(D14-D15)</f>
        <v>-756543</v>
      </c>
      <c r="E18" s="479">
        <f>SUM(E14-E15)</f>
        <v>-3418163</v>
      </c>
    </row>
    <row r="19" spans="1:5" ht="16.5" thickBot="1" thickTop="1">
      <c r="A19" s="476" t="s">
        <v>445</v>
      </c>
      <c r="B19" s="480" t="s">
        <v>72</v>
      </c>
      <c r="C19" s="478"/>
      <c r="D19" s="479">
        <f>SUM(D20-D24)</f>
        <v>756543</v>
      </c>
      <c r="E19" s="479">
        <f>SUM(E20-E24)</f>
        <v>3418163</v>
      </c>
    </row>
    <row r="20" spans="1:5" ht="15.75" thickTop="1">
      <c r="A20" s="481" t="s">
        <v>73</v>
      </c>
      <c r="B20" s="482" t="s">
        <v>74</v>
      </c>
      <c r="C20" s="483"/>
      <c r="D20" s="484">
        <f>SUM(D21:D22)</f>
        <v>2580968</v>
      </c>
      <c r="E20" s="484">
        <f>SUM(E21:E23)</f>
        <v>5782840</v>
      </c>
    </row>
    <row r="21" spans="1:5" ht="15">
      <c r="A21" s="469">
        <v>1</v>
      </c>
      <c r="B21" s="464" t="s">
        <v>75</v>
      </c>
      <c r="C21" s="485">
        <v>952</v>
      </c>
      <c r="D21" s="471">
        <v>1867000</v>
      </c>
      <c r="E21" s="471">
        <v>4607300</v>
      </c>
    </row>
    <row r="22" spans="1:5" ht="15">
      <c r="A22" s="469">
        <v>2</v>
      </c>
      <c r="B22" s="464" t="s">
        <v>76</v>
      </c>
      <c r="C22" s="485">
        <v>952</v>
      </c>
      <c r="D22" s="471">
        <v>713968</v>
      </c>
      <c r="E22" s="471">
        <v>1095540</v>
      </c>
    </row>
    <row r="23" spans="1:5" ht="15.75" thickBot="1">
      <c r="A23" s="469">
        <v>3</v>
      </c>
      <c r="B23" s="464" t="s">
        <v>113</v>
      </c>
      <c r="C23" s="485">
        <v>957</v>
      </c>
      <c r="D23" s="471"/>
      <c r="E23" s="471">
        <v>80000</v>
      </c>
    </row>
    <row r="24" spans="1:5" ht="15.75" thickTop="1">
      <c r="A24" s="481" t="s">
        <v>77</v>
      </c>
      <c r="B24" s="482" t="s">
        <v>78</v>
      </c>
      <c r="C24" s="483"/>
      <c r="D24" s="484">
        <f>SUM(D25:D26)</f>
        <v>1824425</v>
      </c>
      <c r="E24" s="484">
        <f>SUM(E25:E26)</f>
        <v>2364677</v>
      </c>
    </row>
    <row r="25" spans="1:5" ht="15">
      <c r="A25" s="469">
        <v>1</v>
      </c>
      <c r="B25" s="464" t="s">
        <v>79</v>
      </c>
      <c r="C25" s="485">
        <v>992</v>
      </c>
      <c r="D25" s="471">
        <v>1627215</v>
      </c>
      <c r="E25" s="471">
        <v>1891656</v>
      </c>
    </row>
    <row r="26" spans="1:5" ht="15">
      <c r="A26" s="486">
        <v>2</v>
      </c>
      <c r="B26" s="574" t="s">
        <v>80</v>
      </c>
      <c r="C26" s="487">
        <v>992</v>
      </c>
      <c r="D26" s="488">
        <v>197210</v>
      </c>
      <c r="E26" s="488">
        <v>473021</v>
      </c>
    </row>
    <row r="27" spans="1:5" ht="12.75">
      <c r="A27" s="56"/>
      <c r="B27" s="56"/>
      <c r="C27" s="56"/>
      <c r="D27" s="56"/>
      <c r="E27" s="56"/>
    </row>
    <row r="28" spans="1:5" ht="12.75">
      <c r="A28" s="56" t="s">
        <v>466</v>
      </c>
      <c r="B28" s="56"/>
      <c r="C28" s="56"/>
      <c r="D28" s="56"/>
      <c r="E28" s="56"/>
    </row>
    <row r="29" spans="1:5" ht="12.75">
      <c r="A29" s="56"/>
      <c r="B29" s="56"/>
      <c r="C29" s="489" t="s">
        <v>466</v>
      </c>
      <c r="D29" s="489"/>
      <c r="E29" s="489"/>
    </row>
    <row r="30" spans="1:5" ht="12.75">
      <c r="A30" s="56"/>
      <c r="B30" s="489" t="s">
        <v>466</v>
      </c>
      <c r="C30" s="489"/>
      <c r="D30" s="489"/>
      <c r="E30" s="489"/>
    </row>
    <row r="31" spans="1:5" ht="12.75">
      <c r="A31" s="56"/>
      <c r="B31" s="56"/>
      <c r="C31" s="489" t="s">
        <v>466</v>
      </c>
      <c r="D31" s="489"/>
      <c r="E31" s="489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" sqref="C2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8.875" style="0" customWidth="1"/>
    <col min="4" max="4" width="14.00390625" style="0" customWidth="1"/>
  </cols>
  <sheetData>
    <row r="1" spans="1:4" ht="15.75">
      <c r="A1" s="490"/>
      <c r="B1" s="490"/>
      <c r="C1" s="490" t="s">
        <v>17</v>
      </c>
      <c r="D1" s="490"/>
    </row>
    <row r="2" spans="1:4" ht="15.75">
      <c r="A2" s="490"/>
      <c r="B2" s="490"/>
      <c r="C2" s="490" t="s">
        <v>81</v>
      </c>
      <c r="D2" s="490"/>
    </row>
    <row r="3" spans="1:4" ht="15.75">
      <c r="A3" s="490"/>
      <c r="B3" s="490"/>
      <c r="C3" s="490" t="s">
        <v>117</v>
      </c>
      <c r="D3" s="490"/>
    </row>
    <row r="4" spans="1:4" ht="15.75">
      <c r="A4" s="490"/>
      <c r="B4" s="490"/>
      <c r="C4" s="490"/>
      <c r="D4" s="490"/>
    </row>
    <row r="5" spans="1:4" ht="15.75">
      <c r="A5" s="490"/>
      <c r="B5" s="490"/>
      <c r="C5" s="490"/>
      <c r="D5" s="490"/>
    </row>
    <row r="6" spans="1:4" ht="15.75">
      <c r="A6" s="490"/>
      <c r="B6" s="490"/>
      <c r="C6" s="158" t="s">
        <v>82</v>
      </c>
      <c r="D6" s="490"/>
    </row>
    <row r="7" spans="1:4" ht="15.75">
      <c r="A7" s="490"/>
      <c r="B7" s="490"/>
      <c r="C7" s="158" t="s">
        <v>753</v>
      </c>
      <c r="D7" s="490"/>
    </row>
    <row r="8" spans="1:4" ht="16.5" thickBot="1">
      <c r="A8" s="490"/>
      <c r="B8" s="490"/>
      <c r="C8" s="490"/>
      <c r="D8" s="491" t="s">
        <v>83</v>
      </c>
    </row>
    <row r="9" spans="1:4" ht="16.5" thickTop="1">
      <c r="A9" s="492" t="s">
        <v>703</v>
      </c>
      <c r="B9" s="492" t="s">
        <v>1011</v>
      </c>
      <c r="C9" s="493" t="s">
        <v>84</v>
      </c>
      <c r="D9" s="492" t="s">
        <v>43</v>
      </c>
    </row>
    <row r="10" spans="1:4" ht="16.5" thickBot="1">
      <c r="A10" s="494"/>
      <c r="B10" s="495"/>
      <c r="C10" s="496"/>
      <c r="D10" s="494" t="s">
        <v>85</v>
      </c>
    </row>
    <row r="11" spans="1:4" ht="16.5" thickTop="1">
      <c r="A11" s="497" t="s">
        <v>466</v>
      </c>
      <c r="B11" s="498" t="s">
        <v>466</v>
      </c>
      <c r="C11" s="499" t="s">
        <v>466</v>
      </c>
      <c r="D11" s="500" t="s">
        <v>466</v>
      </c>
    </row>
    <row r="12" spans="1:4" ht="15.75">
      <c r="A12" s="497">
        <v>801</v>
      </c>
      <c r="B12" s="498">
        <v>80101</v>
      </c>
      <c r="C12" s="499" t="s">
        <v>86</v>
      </c>
      <c r="D12" s="500">
        <v>110000</v>
      </c>
    </row>
    <row r="13" spans="1:4" ht="15.75">
      <c r="A13" s="497" t="s">
        <v>466</v>
      </c>
      <c r="B13" s="498" t="s">
        <v>466</v>
      </c>
      <c r="C13" s="499" t="s">
        <v>645</v>
      </c>
      <c r="D13" s="500"/>
    </row>
    <row r="14" spans="1:4" ht="15.75">
      <c r="A14" s="497"/>
      <c r="B14" s="498"/>
      <c r="C14" s="499"/>
      <c r="D14" s="500"/>
    </row>
    <row r="15" spans="1:4" ht="15.75">
      <c r="A15" s="497">
        <v>801</v>
      </c>
      <c r="B15" s="498">
        <v>80110</v>
      </c>
      <c r="C15" s="499" t="s">
        <v>87</v>
      </c>
      <c r="D15" s="500">
        <v>100000</v>
      </c>
    </row>
    <row r="16" spans="1:4" ht="15.75">
      <c r="A16" s="497" t="s">
        <v>466</v>
      </c>
      <c r="B16" s="498" t="s">
        <v>466</v>
      </c>
      <c r="C16" s="499" t="s">
        <v>400</v>
      </c>
      <c r="D16" s="500" t="s">
        <v>466</v>
      </c>
    </row>
    <row r="17" spans="1:4" ht="16.5" thickBot="1">
      <c r="A17" s="500"/>
      <c r="B17" s="501"/>
      <c r="C17" s="499"/>
      <c r="D17" s="500"/>
    </row>
    <row r="18" spans="1:4" ht="17.25" thickBot="1" thickTop="1">
      <c r="A18" s="502" t="s">
        <v>466</v>
      </c>
      <c r="B18" s="503" t="s">
        <v>466</v>
      </c>
      <c r="C18" s="504" t="s">
        <v>88</v>
      </c>
      <c r="D18" s="502">
        <f>SUM(D11:D17)</f>
        <v>210000</v>
      </c>
    </row>
    <row r="19" spans="1:4" ht="16.5" thickTop="1">
      <c r="A19" s="505" t="s">
        <v>466</v>
      </c>
      <c r="B19" s="505" t="s">
        <v>466</v>
      </c>
      <c r="C19" s="490"/>
      <c r="D19" s="505" t="s">
        <v>466</v>
      </c>
    </row>
    <row r="20" spans="1:4" ht="15.75">
      <c r="A20" s="490"/>
      <c r="B20" s="490"/>
      <c r="C20" s="490"/>
      <c r="D20" s="490"/>
    </row>
    <row r="21" spans="1:4" ht="15.75">
      <c r="A21" s="490"/>
      <c r="B21" s="490"/>
      <c r="C21" s="490"/>
      <c r="D21" s="490"/>
    </row>
    <row r="22" spans="1:4" ht="15.75">
      <c r="A22" s="490"/>
      <c r="B22" s="490"/>
      <c r="C22" s="158" t="s">
        <v>466</v>
      </c>
      <c r="D22" s="490"/>
    </row>
    <row r="23" spans="1:4" ht="15.75">
      <c r="A23" s="490"/>
      <c r="B23" s="490"/>
      <c r="C23" s="158"/>
      <c r="D23" s="490"/>
    </row>
    <row r="24" spans="1:4" ht="15.75">
      <c r="A24" s="490"/>
      <c r="B24" s="490"/>
      <c r="C24" s="506" t="s">
        <v>466</v>
      </c>
      <c r="D24" s="490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6.00390625" style="0" customWidth="1"/>
    <col min="4" max="4" width="14.00390625" style="0" customWidth="1"/>
  </cols>
  <sheetData>
    <row r="1" spans="1:4" ht="15.75">
      <c r="A1" s="490"/>
      <c r="B1" s="490"/>
      <c r="C1" s="490" t="s">
        <v>18</v>
      </c>
      <c r="D1" s="490"/>
    </row>
    <row r="2" spans="1:4" ht="15.75">
      <c r="A2" s="490"/>
      <c r="B2" s="490"/>
      <c r="C2" s="490" t="s">
        <v>81</v>
      </c>
      <c r="D2" s="490"/>
    </row>
    <row r="3" spans="1:4" ht="15.75">
      <c r="A3" s="490"/>
      <c r="B3" s="490"/>
      <c r="C3" s="490" t="s">
        <v>117</v>
      </c>
      <c r="D3" s="490"/>
    </row>
    <row r="4" spans="1:4" ht="15.75">
      <c r="A4" s="490"/>
      <c r="B4" s="490"/>
      <c r="C4" s="490"/>
      <c r="D4" s="490"/>
    </row>
    <row r="5" spans="1:4" ht="15.75">
      <c r="A5" s="490"/>
      <c r="B5" s="490"/>
      <c r="C5" s="490"/>
      <c r="D5" s="490"/>
    </row>
    <row r="6" spans="1:4" ht="15.75">
      <c r="A6" s="490"/>
      <c r="B6" s="490"/>
      <c r="C6" s="158" t="s">
        <v>755</v>
      </c>
      <c r="D6" s="490"/>
    </row>
    <row r="7" spans="1:4" ht="15.75">
      <c r="A7" s="490"/>
      <c r="B7" s="490"/>
      <c r="C7" s="158" t="s">
        <v>89</v>
      </c>
      <c r="D7" s="490"/>
    </row>
    <row r="8" spans="1:4" ht="16.5" thickBot="1">
      <c r="A8" s="490"/>
      <c r="B8" s="490"/>
      <c r="C8" s="490"/>
      <c r="D8" s="491" t="s">
        <v>83</v>
      </c>
    </row>
    <row r="9" spans="1:4" ht="16.5" thickTop="1">
      <c r="A9" s="492" t="s">
        <v>703</v>
      </c>
      <c r="B9" s="492" t="s">
        <v>1011</v>
      </c>
      <c r="C9" s="493" t="s">
        <v>84</v>
      </c>
      <c r="D9" s="492" t="s">
        <v>43</v>
      </c>
    </row>
    <row r="10" spans="1:4" ht="16.5" thickBot="1">
      <c r="A10" s="494"/>
      <c r="B10" s="495"/>
      <c r="C10" s="496"/>
      <c r="D10" s="494" t="s">
        <v>85</v>
      </c>
    </row>
    <row r="11" spans="1:4" ht="16.5" thickTop="1">
      <c r="A11" s="507" t="s">
        <v>466</v>
      </c>
      <c r="B11" s="498" t="s">
        <v>466</v>
      </c>
      <c r="C11" s="499" t="s">
        <v>466</v>
      </c>
      <c r="D11" s="500" t="s">
        <v>466</v>
      </c>
    </row>
    <row r="12" spans="1:4" ht="15.75">
      <c r="A12" s="507" t="s">
        <v>509</v>
      </c>
      <c r="B12" s="498" t="s">
        <v>383</v>
      </c>
      <c r="C12" s="499" t="s">
        <v>553</v>
      </c>
      <c r="D12" s="500">
        <v>10800</v>
      </c>
    </row>
    <row r="13" spans="1:4" ht="15.75">
      <c r="A13" s="507" t="s">
        <v>509</v>
      </c>
      <c r="B13" s="498" t="s">
        <v>522</v>
      </c>
      <c r="C13" s="499" t="s">
        <v>224</v>
      </c>
      <c r="D13" s="500">
        <v>1700</v>
      </c>
    </row>
    <row r="14" spans="1:4" ht="15.75">
      <c r="A14" s="507" t="s">
        <v>603</v>
      </c>
      <c r="B14" s="498" t="s">
        <v>774</v>
      </c>
      <c r="C14" s="499" t="s">
        <v>100</v>
      </c>
      <c r="D14" s="500">
        <v>5000</v>
      </c>
    </row>
    <row r="15" spans="1:4" ht="15.75">
      <c r="A15" s="507" t="s">
        <v>603</v>
      </c>
      <c r="B15" s="498" t="s">
        <v>605</v>
      </c>
      <c r="C15" s="499" t="s">
        <v>90</v>
      </c>
      <c r="D15" s="500">
        <v>8600</v>
      </c>
    </row>
    <row r="16" spans="1:4" ht="15.75">
      <c r="A16" s="507" t="s">
        <v>603</v>
      </c>
      <c r="B16" s="498" t="s">
        <v>605</v>
      </c>
      <c r="C16" s="499" t="s">
        <v>756</v>
      </c>
      <c r="D16" s="500">
        <v>5800</v>
      </c>
    </row>
    <row r="17" spans="1:4" ht="15.75">
      <c r="A17" s="507" t="s">
        <v>603</v>
      </c>
      <c r="B17" s="498" t="s">
        <v>605</v>
      </c>
      <c r="C17" s="499" t="s">
        <v>91</v>
      </c>
      <c r="D17" s="500">
        <v>2100</v>
      </c>
    </row>
    <row r="18" spans="1:4" ht="15.75">
      <c r="A18" s="507" t="s">
        <v>603</v>
      </c>
      <c r="B18" s="498" t="s">
        <v>605</v>
      </c>
      <c r="C18" s="499" t="s">
        <v>92</v>
      </c>
      <c r="D18" s="500">
        <v>4000</v>
      </c>
    </row>
    <row r="19" spans="1:4" ht="16.5" thickBot="1">
      <c r="A19" s="507" t="s">
        <v>603</v>
      </c>
      <c r="B19" s="498" t="s">
        <v>605</v>
      </c>
      <c r="C19" s="499" t="s">
        <v>93</v>
      </c>
      <c r="D19" s="500">
        <v>1900</v>
      </c>
    </row>
    <row r="20" spans="1:4" ht="17.25" thickBot="1" thickTop="1">
      <c r="A20" s="502" t="s">
        <v>466</v>
      </c>
      <c r="B20" s="503" t="s">
        <v>466</v>
      </c>
      <c r="C20" s="504" t="s">
        <v>88</v>
      </c>
      <c r="D20" s="502">
        <f>SUM(D11:D19)</f>
        <v>39900</v>
      </c>
    </row>
    <row r="21" ht="13.5" thickTop="1"/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2004-12-31T07:48:32Z</cp:lastPrinted>
  <dcterms:created xsi:type="dcterms:W3CDTF">2000-10-28T18:53:25Z</dcterms:created>
  <dcterms:modified xsi:type="dcterms:W3CDTF">2004-12-31T07:55:13Z</dcterms:modified>
  <cp:category/>
  <cp:version/>
  <cp:contentType/>
  <cp:contentStatus/>
</cp:coreProperties>
</file>